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2" sheetId="2" r:id="rId1"/>
    <sheet name="Лист1" sheetId="4" r:id="rId2"/>
    <sheet name="Лист3" sheetId="5" r:id="rId3"/>
  </sheets>
  <definedNames>
    <definedName name="_xlnm.Print_Area" localSheetId="0">Лист2!$A$1:$H$69</definedName>
  </definedNames>
  <calcPr calcId="144525"/>
</workbook>
</file>

<file path=xl/calcChain.xml><?xml version="1.0" encoding="utf-8"?>
<calcChain xmlns="http://schemas.openxmlformats.org/spreadsheetml/2006/main">
  <c r="F67" i="2" l="1"/>
  <c r="F66" i="2"/>
  <c r="E45" i="2"/>
  <c r="E44" i="2"/>
  <c r="E43" i="2"/>
  <c r="E42" i="2"/>
  <c r="E41" i="2"/>
  <c r="E40" i="2"/>
  <c r="E39" i="2"/>
  <c r="E38" i="2"/>
  <c r="E37" i="2"/>
  <c r="E36" i="2"/>
  <c r="E35" i="2"/>
  <c r="E34" i="2"/>
  <c r="H23" i="2" l="1"/>
  <c r="H24" i="2"/>
  <c r="H25" i="2"/>
  <c r="H26" i="2"/>
  <c r="H27" i="2"/>
  <c r="H28" i="2"/>
  <c r="H29" i="2" l="1"/>
  <c r="H13" i="2" l="1"/>
  <c r="H14" i="2"/>
  <c r="H15" i="2"/>
  <c r="H16" i="2"/>
  <c r="H17" i="2"/>
  <c r="H12" i="2"/>
  <c r="H18" i="2" l="1"/>
  <c r="H19" i="2" s="1"/>
  <c r="F7" i="5"/>
  <c r="F8" i="5"/>
  <c r="F9" i="5"/>
  <c r="F10" i="5"/>
  <c r="F11" i="5"/>
  <c r="F6" i="5"/>
  <c r="F12" i="5"/>
  <c r="F5" i="5"/>
  <c r="F13" i="5" s="1"/>
  <c r="F14" i="5" s="1"/>
  <c r="G34" i="2" l="1"/>
  <c r="G35" i="2" s="1"/>
  <c r="G36" i="2" l="1"/>
  <c r="G37" i="2" l="1"/>
  <c r="C50" i="2"/>
  <c r="G38" i="2" l="1"/>
  <c r="C51" i="2"/>
  <c r="G39" i="2" l="1"/>
  <c r="C52" i="2"/>
  <c r="G40" i="2" l="1"/>
  <c r="C53" i="2"/>
  <c r="G41" i="2" l="1"/>
  <c r="C54" i="2"/>
  <c r="G42" i="2" l="1"/>
  <c r="C55" i="2"/>
  <c r="G43" i="2" l="1"/>
  <c r="C56" i="2"/>
  <c r="G45" i="2" l="1"/>
  <c r="G44" i="2"/>
  <c r="C57" i="2"/>
  <c r="E46" i="2" l="1"/>
  <c r="C58" i="2"/>
  <c r="B49" i="2" l="1"/>
  <c r="C59" i="2"/>
  <c r="C60" i="2" l="1"/>
  <c r="C61" i="2" l="1"/>
  <c r="C62" i="2" l="1"/>
  <c r="C63" i="2" l="1"/>
  <c r="B50" i="2" l="1"/>
  <c r="D49" i="2"/>
  <c r="F49" i="2" s="1"/>
  <c r="B51" i="2" l="1"/>
  <c r="D50" i="2"/>
  <c r="F50" i="2" s="1"/>
  <c r="B52" i="2" l="1"/>
  <c r="D51" i="2"/>
  <c r="F51" i="2" s="1"/>
  <c r="B53" i="2" l="1"/>
  <c r="D52" i="2"/>
  <c r="F52" i="2" l="1"/>
  <c r="B54" i="2"/>
  <c r="D53" i="2"/>
  <c r="F53" i="2" l="1"/>
  <c r="B55" i="2"/>
  <c r="D54" i="2"/>
  <c r="F54" i="2" l="1"/>
  <c r="B56" i="2"/>
  <c r="D55" i="2"/>
  <c r="F55" i="2" l="1"/>
  <c r="B57" i="2"/>
  <c r="D56" i="2"/>
  <c r="F56" i="2" l="1"/>
  <c r="B58" i="2"/>
  <c r="D57" i="2"/>
  <c r="F57" i="2" l="1"/>
  <c r="B59" i="2"/>
  <c r="D58" i="2"/>
  <c r="F58" i="2" l="1"/>
  <c r="B60" i="2"/>
  <c r="D59" i="2"/>
  <c r="F59" i="2" l="1"/>
  <c r="B61" i="2"/>
  <c r="D60" i="2"/>
  <c r="F60" i="2" l="1"/>
  <c r="B62" i="2"/>
  <c r="D61" i="2"/>
  <c r="F61" i="2" l="1"/>
  <c r="B63" i="2"/>
  <c r="D63" i="2" s="1"/>
  <c r="D62" i="2"/>
  <c r="F62" i="2" l="1"/>
  <c r="F63" i="2" s="1"/>
</calcChain>
</file>

<file path=xl/sharedStrings.xml><?xml version="1.0" encoding="utf-8"?>
<sst xmlns="http://schemas.openxmlformats.org/spreadsheetml/2006/main" count="152" uniqueCount="127">
  <si>
    <t>№</t>
  </si>
  <si>
    <t>Наименование</t>
  </si>
  <si>
    <t>Кол-во</t>
  </si>
  <si>
    <t>Стоимость</t>
  </si>
  <si>
    <t>Цена</t>
  </si>
  <si>
    <t>Общая стоимость комплектующих электростанции,   российских рублей с НДС:</t>
  </si>
  <si>
    <t xml:space="preserve">Стоимость 1 Вт оборудования, российских рублей 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</si>
  <si>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</si>
  <si>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</si>
  <si>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</si>
  <si>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</si>
  <si>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</si>
  <si>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</si>
  <si>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</si>
  <si>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</si>
  <si>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</si>
  <si>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</si>
  <si>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</si>
  <si>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</si>
  <si>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</si>
  <si>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Инсоляция, 
кВт*ч/сут</t>
  </si>
  <si>
    <t>ИТОГО ЗА ГОД, кВт*ч</t>
  </si>
  <si>
    <t xml:space="preserve">ООО "ЭНЕРГИЯ ПРИРОДЫ"
400094, г.Волгоград, ул.Землячки 39
тел.8-960-888-78-90, 8 (800) 333-99-34 (бесплатный)
С уважением и надеждой на долгосрочное сотрудничество,
Руководитель коммерческого отдела Пономарев Виталий Владимирович
http://www.energy-prirody.ru/ </t>
  </si>
  <si>
    <t xml:space="preserve">РАСЧЕТ </t>
  </si>
  <si>
    <t>Заказчик:</t>
  </si>
  <si>
    <t>e-mail:</t>
  </si>
  <si>
    <t>Адрес:</t>
  </si>
  <si>
    <t>Объект:</t>
  </si>
  <si>
    <t>Тел:</t>
  </si>
  <si>
    <t xml:space="preserve"> ГЕНЕРАЦИЯ, СОГЛАСНО МИНИМАЛЬНОЙ СРЕДНЕМЕСЯЧНОЙ ИНСОЛЯЦИИ /maps.nrel.gov/swera/</t>
  </si>
  <si>
    <t>МОЩНОСТЬ СБ,
Вт</t>
  </si>
  <si>
    <t>В СУТКИ,
кВт*ч</t>
  </si>
  <si>
    <t>В МЕСЯЦ,
кВт*ч</t>
  </si>
  <si>
    <t>ГОД</t>
  </si>
  <si>
    <t>ВЫРАБОТКА В ГОД, кВт*ч</t>
  </si>
  <si>
    <t>ТАРИФ, С УЧЕТОМ ИНФЛ. 14%</t>
  </si>
  <si>
    <t>ЭКОНОМ.ВЫГОДА, руб.</t>
  </si>
  <si>
    <t>ОБЩАЯ ЭКОНОМ.ВЫГОДА ЗА ПЕРИОД, руб.</t>
  </si>
  <si>
    <t>ОКУПАЕМОСТЬ, лет</t>
  </si>
  <si>
    <t>Таким образом срок окупаемости составит:</t>
  </si>
  <si>
    <t>Экономическая выгода на следующий год эксплуатации составит</t>
  </si>
  <si>
    <t>руб</t>
  </si>
  <si>
    <t xml:space="preserve">ОБЩАЯ МОЩНОСТЬ СБ - Вт </t>
  </si>
  <si>
    <t>Пылесос</t>
  </si>
  <si>
    <t>Утюг</t>
  </si>
  <si>
    <t>Кофеварка</t>
  </si>
  <si>
    <t>Блендер</t>
  </si>
  <si>
    <t>Нагрузка</t>
  </si>
  <si>
    <t>Мощность, Вт</t>
  </si>
  <si>
    <t>Кофемолка</t>
  </si>
  <si>
    <t>Бритва</t>
  </si>
  <si>
    <t>Ноутбук</t>
  </si>
  <si>
    <t>20-50</t>
  </si>
  <si>
    <t>Тостер</t>
  </si>
  <si>
    <t>800-1500</t>
  </si>
  <si>
    <t>Настольный компьютер</t>
  </si>
  <si>
    <t>80-150</t>
  </si>
  <si>
    <t>Принтер</t>
  </si>
  <si>
    <t>Микроволновая печь</t>
  </si>
  <si>
    <t>600-1500</t>
  </si>
  <si>
    <t>Электрическая печатная машинка</t>
  </si>
  <si>
    <t>80-200</t>
  </si>
  <si>
    <t>Электроплитка</t>
  </si>
  <si>
    <t>TV — 25″ цв.</t>
  </si>
  <si>
    <t>Автоматическая стиральная машина</t>
  </si>
  <si>
    <t>TV — 19″ цв.</t>
  </si>
  <si>
    <t>Ручная стиральная машина</t>
  </si>
  <si>
    <t>TV — 12″ ч-б.</t>
  </si>
  <si>
    <t>200-700</t>
  </si>
  <si>
    <t>Видеомагнитофон</t>
  </si>
  <si>
    <t>Ручной пылесос</t>
  </si>
  <si>
    <t>CD плейер</t>
  </si>
  <si>
    <t>Sewing Machine</t>
  </si>
  <si>
    <t>Радио, стерео</t>
  </si>
  <si>
    <t>Радиочасы</t>
  </si>
  <si>
    <t>Электросушилка для вещей</t>
  </si>
  <si>
    <t>Спутниковая тарелка</t>
  </si>
  <si>
    <t>Газовая сушилка для вещей</t>
  </si>
  <si>
    <t>Радиопередатчик CB</t>
  </si>
  <si>
    <t>Насос</t>
  </si>
  <si>
    <t>250-500</t>
  </si>
  <si>
    <t>Электрические часы</t>
  </si>
  <si>
    <t>Потолочный вентиллятор</t>
  </si>
  <si>
    <t>Лампы накаливания 100Вт</t>
  </si>
  <si>
    <t>Настольный вентиллятор</t>
  </si>
  <si>
    <t>Компактные люминесцентные лампы- 25Вт</t>
  </si>
  <si>
    <t>Электроодеяло</t>
  </si>
  <si>
    <t>Лампы накаливания на постоянный ток 50Вт</t>
  </si>
  <si>
    <t>Сушилка</t>
  </si>
  <si>
    <t>Галогеновые лампы 40Вт</t>
  </si>
  <si>
    <t>Люминесцентная лампа, экв. 40Вт лампы накаливания</t>
  </si>
  <si>
    <t>Люминесцентная лампа, экв. 60Вт лампы накаливания</t>
  </si>
  <si>
    <t>Люминесцентная лампа, экв. 75Вт лампы накаливания</t>
  </si>
  <si>
    <t>Люминесцентная лампа, экв. 100Вт лампы накаливания</t>
  </si>
  <si>
    <t>Компактные люминесцентные лампы- 20Вт</t>
  </si>
  <si>
    <t>1/4″ Дрель</t>
  </si>
  <si>
    <t>1/2″ дрель</t>
  </si>
  <si>
    <t>9″ болгарка</t>
  </si>
  <si>
    <t>3″ Belt Sander</t>
  </si>
  <si>
    <t>12″ цепная пила</t>
  </si>
  <si>
    <t>14″ Band Saw</t>
  </si>
  <si>
    <t>7-1/4″ дисковая пила</t>
  </si>
  <si>
    <t>8-1/4″ дисковая пила</t>
  </si>
  <si>
    <t>Холодильник с морозильной камерой 20cf (15 hours)</t>
  </si>
  <si>
    <t>Холодильник с морозильной камерой 16cf (13 hours)</t>
  </si>
  <si>
    <t>SunFrost 12cf DC (7 hours)</t>
  </si>
  <si>
    <t>Freezer 14cf DC (15 hours)</t>
  </si>
  <si>
    <t>Freezer 14cf DC (14 hours)</t>
  </si>
  <si>
    <t xml:space="preserve">СОЛНЕЧНАЯ ЭЛЕКТРОСТАНЦИЯ </t>
  </si>
  <si>
    <t>Металлоконструкции</t>
  </si>
  <si>
    <t>Выполнение проектных работ</t>
  </si>
  <si>
    <t>Расходные материалы (крепеж, кабель, гофра и т.д. т.п.)</t>
  </si>
  <si>
    <t>Строительно-монтажные и пуско-наладочные работы</t>
  </si>
  <si>
    <t>Солнечный модуль  310 Вт</t>
  </si>
  <si>
    <t>Инвертор  МАП Dominator 48*20 кВт</t>
  </si>
  <si>
    <t>Контроллер заряда КЭС Dominator MPPT 200/100</t>
  </si>
  <si>
    <t>АКБ AGM 12/200</t>
  </si>
  <si>
    <t>Стоимость оборудования на 1 Вт генерируемой мощности, российских рублей:</t>
  </si>
  <si>
    <t>ВОЛГОГРАД</t>
  </si>
  <si>
    <t>кол-во дней</t>
  </si>
  <si>
    <t>Контакты:</t>
  </si>
  <si>
    <t>Контроллер-инвертор GOODWE GW10KN-DT</t>
  </si>
  <si>
    <t>СПЕЦ ЦЕНА "под ключ" до 20.04.2019</t>
  </si>
  <si>
    <t>10240</t>
  </si>
  <si>
    <t>Солнечный модуль  320 Вт</t>
  </si>
  <si>
    <t>года</t>
  </si>
  <si>
    <t>Общая экономическая выгода за 15 лет эксплуатации (гарантийный срок) составит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</si>
</sst>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  <numFmt numFmtId="166" formatCode="[$-F800]dddd\,\ mmmm\ dd\,\ yyyy"/>
    <numFmt numFmtId="167" formatCode="0_ ;\-0\ "/>
    <numFmt numFmtId="168" formatCode="_-* #,##0.0\ _₽_-;\-* #,##0.0\ _₽_-;_-* &quot;-&quot;??\ _₽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Bookman Old Style"/>
      <family val="1"/>
      <charset val="204"/>
    </font>
    <font>
      <b/>
      <sz val="10"/>
      <color theme="1"/>
      <name val="Bookman Old Style"/>
      <family val="1"/>
      <charset val="204"/>
    </font>
    <font>
      <sz val="14"/>
      <color theme="1"/>
      <name val="Bookman Old Style"/>
      <family val="1"/>
      <charset val="204"/>
    </font>
    <font>
      <b/>
      <sz val="14"/>
      <color theme="1"/>
      <name val="Bookman Old Style"/>
      <family val="1"/>
      <charset val="204"/>
    </font>
    <font>
      <i/>
      <sz val="10"/>
      <color theme="1"/>
      <name val="Bookman Old Style"/>
      <family val="1"/>
      <charset val="204"/>
    </font>
    <font>
      <b/>
      <sz val="12"/>
      <color theme="1"/>
      <name val="Bookman Old Style"/>
      <family val="1"/>
      <charset val="204"/>
    </font>
    <font>
      <b/>
      <sz val="24"/>
      <color theme="1"/>
      <name val="Bookman Old Style"/>
      <family val="1"/>
      <charset val="204"/>
    </font>
    <font>
      <b/>
      <sz val="11"/>
      <color indexed="8"/>
      <name val="Bookman Old Style"/>
      <family val="1"/>
      <charset val="204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name val="Bookman Old Style"/>
      <family val="1"/>
      <charset val="204"/>
    </font>
    <font>
      <i/>
      <sz val="12"/>
      <color theme="1"/>
      <name val="Bookman Old Style"/>
      <family val="1"/>
      <charset val="204"/>
    </font>
    <font>
      <sz val="12"/>
      <color theme="1"/>
      <name val="Bookman Old Style"/>
      <family val="1"/>
      <charset val="204"/>
    </font>
    <font>
      <b/>
      <i/>
      <sz val="11"/>
      <color rgb="FFFF0000"/>
      <name val="Bookman Old Style"/>
      <family val="1"/>
      <charset val="204"/>
    </font>
    <font>
      <sz val="11"/>
      <color rgb="FFFF0000"/>
      <name val="Bookman Old Style"/>
      <family val="1"/>
      <charset val="204"/>
    </font>
    <font>
      <b/>
      <sz val="9.9"/>
      <color rgb="FF000074"/>
      <name val="Segoe UI"/>
      <family val="2"/>
      <charset val="204"/>
    </font>
    <font>
      <sz val="9.9"/>
      <color rgb="FF000074"/>
      <name val="Segoe UI"/>
      <family val="2"/>
      <charset val="204"/>
    </font>
    <font>
      <u/>
      <sz val="11"/>
      <color theme="10"/>
      <name val="Calibri"/>
      <family val="2"/>
      <scheme val="minor"/>
    </font>
    <font>
      <b/>
      <sz val="14"/>
      <color rgb="FFFFFFFF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b/>
      <sz val="10"/>
      <color rgb="FFFF0000"/>
      <name val="Bookman Old Style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E9E9E9"/>
      </left>
      <right style="medium">
        <color rgb="FFE9E9E9"/>
      </right>
      <top style="medium">
        <color rgb="FFE9E9E9"/>
      </top>
      <bottom style="medium">
        <color rgb="FFE9E9E9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28">
    <xf numFmtId="0" fontId="0" fillId="0" borderId="0" xfId="0"/>
    <xf numFmtId="165" fontId="2" fillId="0" borderId="0" xfId="1" applyNumberFormat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 wrapText="1"/>
    </xf>
    <xf numFmtId="43" fontId="2" fillId="0" borderId="4" xfId="1" applyFont="1" applyBorder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center" vertical="center" wrapText="1"/>
    </xf>
    <xf numFmtId="43" fontId="2" fillId="5" borderId="4" xfId="1" applyFont="1" applyFill="1" applyBorder="1" applyAlignment="1">
      <alignment horizontal="center" vertical="center"/>
    </xf>
    <xf numFmtId="43" fontId="2" fillId="5" borderId="0" xfId="1" applyFont="1" applyFill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center" vertical="center"/>
    </xf>
    <xf numFmtId="165" fontId="2" fillId="5" borderId="4" xfId="1" applyNumberFormat="1" applyFont="1" applyFill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167" fontId="2" fillId="0" borderId="4" xfId="1" applyNumberFormat="1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43" fontId="2" fillId="6" borderId="4" xfId="1" applyFont="1" applyFill="1" applyBorder="1" applyAlignment="1">
      <alignment horizontal="center" vertical="center"/>
    </xf>
    <xf numFmtId="168" fontId="3" fillId="0" borderId="0" xfId="1" applyNumberFormat="1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43" fontId="10" fillId="0" borderId="0" xfId="1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/>
    </xf>
    <xf numFmtId="165" fontId="10" fillId="0" borderId="0" xfId="1" applyNumberFormat="1" applyFont="1" applyAlignment="1">
      <alignment horizontal="center" vertical="center"/>
    </xf>
    <xf numFmtId="43" fontId="14" fillId="0" borderId="0" xfId="1" applyFont="1" applyAlignment="1">
      <alignment horizontal="center" vertical="center"/>
    </xf>
    <xf numFmtId="43" fontId="10" fillId="0" borderId="4" xfId="1" applyFont="1" applyBorder="1" applyAlignment="1">
      <alignment horizontal="center" vertical="center"/>
    </xf>
    <xf numFmtId="4" fontId="12" fillId="3" borderId="4" xfId="0" applyNumberFormat="1" applyFont="1" applyFill="1" applyBorder="1" applyAlignment="1">
      <alignment horizontal="center" vertical="center"/>
    </xf>
    <xf numFmtId="43" fontId="9" fillId="3" borderId="4" xfId="1" applyNumberFormat="1" applyFont="1" applyFill="1" applyBorder="1" applyAlignment="1">
      <alignment horizontal="center" vertical="center"/>
    </xf>
    <xf numFmtId="43" fontId="11" fillId="0" borderId="4" xfId="1" applyFont="1" applyBorder="1" applyAlignment="1">
      <alignment horizontal="center" vertical="center" wrapText="1"/>
    </xf>
    <xf numFmtId="43" fontId="15" fillId="0" borderId="0" xfId="1" applyFont="1" applyAlignment="1">
      <alignment horizontal="center" vertical="center"/>
    </xf>
    <xf numFmtId="43" fontId="16" fillId="0" borderId="0" xfId="1" applyFont="1" applyAlignment="1">
      <alignment horizontal="center" vertical="center"/>
    </xf>
    <xf numFmtId="165" fontId="2" fillId="5" borderId="4" xfId="1" applyNumberFormat="1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left" vertical="center" wrapText="1"/>
    </xf>
    <xf numFmtId="0" fontId="18" fillId="4" borderId="6" xfId="0" applyFont="1" applyFill="1" applyBorder="1" applyAlignment="1">
      <alignment horizontal="left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17" fontId="18" fillId="4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2" fillId="0" borderId="4" xfId="1" applyFont="1" applyBorder="1" applyAlignment="1">
      <alignment horizontal="center" vertical="center"/>
    </xf>
    <xf numFmtId="167" fontId="2" fillId="7" borderId="4" xfId="1" applyNumberFormat="1" applyFont="1" applyFill="1" applyBorder="1" applyAlignment="1">
      <alignment horizontal="center" vertical="center"/>
    </xf>
    <xf numFmtId="165" fontId="2" fillId="7" borderId="4" xfId="1" applyNumberFormat="1" applyFont="1" applyFill="1" applyBorder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2" fillId="5" borderId="4" xfId="1" applyFont="1" applyFill="1" applyBorder="1" applyAlignment="1">
      <alignment horizontal="center" vertical="center"/>
    </xf>
    <xf numFmtId="0" fontId="20" fillId="9" borderId="7" xfId="0" applyFont="1" applyFill="1" applyBorder="1" applyAlignment="1">
      <alignment horizontal="center" vertical="center" wrapText="1" readingOrder="1"/>
    </xf>
    <xf numFmtId="0" fontId="21" fillId="10" borderId="8" xfId="0" applyFont="1" applyFill="1" applyBorder="1" applyAlignment="1">
      <alignment horizontal="left" vertical="center" wrapText="1" indent="1" readingOrder="1"/>
    </xf>
    <xf numFmtId="0" fontId="21" fillId="11" borderId="9" xfId="0" applyFont="1" applyFill="1" applyBorder="1" applyAlignment="1">
      <alignment horizontal="left" vertical="center" wrapText="1" indent="1" readingOrder="1"/>
    </xf>
    <xf numFmtId="0" fontId="21" fillId="10" borderId="9" xfId="0" applyFont="1" applyFill="1" applyBorder="1" applyAlignment="1">
      <alignment horizontal="left" vertical="center" wrapText="1" indent="1" readingOrder="1"/>
    </xf>
    <xf numFmtId="43" fontId="22" fillId="10" borderId="8" xfId="1" applyFont="1" applyFill="1" applyBorder="1" applyAlignment="1">
      <alignment horizontal="center" wrapText="1" readingOrder="1"/>
    </xf>
    <xf numFmtId="43" fontId="22" fillId="11" borderId="9" xfId="1" applyFont="1" applyFill="1" applyBorder="1" applyAlignment="1">
      <alignment horizontal="center" wrapText="1" readingOrder="1"/>
    </xf>
    <xf numFmtId="43" fontId="22" fillId="10" borderId="9" xfId="1" applyFont="1" applyFill="1" applyBorder="1" applyAlignment="1">
      <alignment horizontal="center" wrapText="1" readingOrder="1"/>
    </xf>
    <xf numFmtId="43" fontId="23" fillId="10" borderId="9" xfId="1" applyFont="1" applyFill="1" applyBorder="1" applyAlignment="1">
      <alignment horizontal="center" wrapText="1" readingOrder="1"/>
    </xf>
    <xf numFmtId="165" fontId="21" fillId="10" borderId="8" xfId="1" applyNumberFormat="1" applyFont="1" applyFill="1" applyBorder="1" applyAlignment="1">
      <alignment horizontal="center" vertical="center" wrapText="1" readingOrder="1"/>
    </xf>
    <xf numFmtId="165" fontId="21" fillId="11" borderId="9" xfId="1" applyNumberFormat="1" applyFont="1" applyFill="1" applyBorder="1" applyAlignment="1">
      <alignment horizontal="center" vertical="center" wrapText="1" readingOrder="1"/>
    </xf>
    <xf numFmtId="165" fontId="21" fillId="10" borderId="9" xfId="1" applyNumberFormat="1" applyFont="1" applyFill="1" applyBorder="1" applyAlignment="1">
      <alignment horizontal="center" vertical="center" wrapText="1" readingOrder="1"/>
    </xf>
    <xf numFmtId="164" fontId="22" fillId="11" borderId="9" xfId="0" applyNumberFormat="1" applyFont="1" applyFill="1" applyBorder="1" applyAlignment="1">
      <alignment horizontal="center" wrapText="1" readingOrder="1"/>
    </xf>
    <xf numFmtId="43" fontId="24" fillId="0" borderId="0" xfId="1" applyFont="1" applyAlignment="1">
      <alignment horizontal="center" vertical="center"/>
    </xf>
    <xf numFmtId="43" fontId="7" fillId="7" borderId="4" xfId="1" applyFont="1" applyFill="1" applyBorder="1" applyAlignment="1">
      <alignment horizontal="center" vertical="center"/>
    </xf>
    <xf numFmtId="165" fontId="3" fillId="0" borderId="0" xfId="1" applyNumberFormat="1" applyFont="1" applyBorder="1" applyAlignment="1">
      <alignment horizontal="right" vertical="center"/>
    </xf>
    <xf numFmtId="43" fontId="2" fillId="0" borderId="4" xfId="1" applyFont="1" applyFill="1" applyBorder="1" applyAlignment="1">
      <alignment horizontal="center" vertical="center"/>
    </xf>
    <xf numFmtId="165" fontId="2" fillId="0" borderId="4" xfId="1" applyNumberFormat="1" applyFont="1" applyFill="1" applyBorder="1" applyAlignment="1">
      <alignment horizontal="center" vertical="center"/>
    </xf>
    <xf numFmtId="43" fontId="7" fillId="0" borderId="0" xfId="1" applyFont="1" applyFill="1" applyBorder="1" applyAlignment="1">
      <alignment horizontal="center" vertical="center"/>
    </xf>
    <xf numFmtId="43" fontId="2" fillId="7" borderId="0" xfId="1" applyFont="1" applyFill="1" applyAlignment="1">
      <alignment horizontal="center" vertical="center"/>
    </xf>
    <xf numFmtId="43" fontId="2" fillId="0" borderId="4" xfId="1" applyFont="1" applyFill="1" applyBorder="1" applyAlignment="1">
      <alignment horizontal="center" vertical="center"/>
    </xf>
    <xf numFmtId="43" fontId="2" fillId="7" borderId="4" xfId="1" applyFont="1" applyFill="1" applyBorder="1" applyAlignment="1">
      <alignment horizontal="center" vertical="center"/>
    </xf>
    <xf numFmtId="165" fontId="7" fillId="0" borderId="0" xfId="1" applyNumberFormat="1" applyFont="1" applyAlignment="1">
      <alignment horizontal="left" vertical="center"/>
    </xf>
    <xf numFmtId="165" fontId="7" fillId="0" borderId="2" xfId="1" applyNumberFormat="1" applyFont="1" applyBorder="1" applyAlignment="1">
      <alignment horizontal="left" vertical="center"/>
    </xf>
    <xf numFmtId="165" fontId="3" fillId="0" borderId="4" xfId="1" applyNumberFormat="1" applyFont="1" applyBorder="1" applyAlignment="1">
      <alignment horizontal="left" vertical="center"/>
    </xf>
    <xf numFmtId="43" fontId="2" fillId="0" borderId="4" xfId="1" applyFont="1" applyBorder="1" applyAlignment="1">
      <alignment horizontal="center" vertical="center"/>
    </xf>
    <xf numFmtId="43" fontId="2" fillId="0" borderId="4" xfId="1" applyFont="1" applyFill="1" applyBorder="1" applyAlignment="1">
      <alignment horizontal="center" vertical="center"/>
    </xf>
    <xf numFmtId="43" fontId="2" fillId="5" borderId="4" xfId="1" applyFont="1" applyFill="1" applyBorder="1" applyAlignment="1">
      <alignment horizontal="center" vertical="center"/>
    </xf>
    <xf numFmtId="49" fontId="13" fillId="0" borderId="0" xfId="1" applyNumberFormat="1" applyFont="1" applyAlignment="1">
      <alignment horizontal="left" vertical="center" wrapText="1"/>
    </xf>
    <xf numFmtId="166" fontId="13" fillId="0" borderId="0" xfId="1" applyNumberFormat="1" applyFont="1" applyAlignment="1">
      <alignment horizontal="right" vertical="center" wrapText="1"/>
    </xf>
    <xf numFmtId="165" fontId="3" fillId="0" borderId="0" xfId="1" applyNumberFormat="1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43" fontId="2" fillId="7" borderId="4" xfId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4" fontId="9" fillId="3" borderId="4" xfId="0" applyNumberFormat="1" applyFont="1" applyFill="1" applyBorder="1" applyAlignment="1">
      <alignment horizontal="center" vertical="center"/>
    </xf>
    <xf numFmtId="43" fontId="3" fillId="0" borderId="4" xfId="1" applyFont="1" applyBorder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165" fontId="5" fillId="0" borderId="0" xfId="1" applyNumberFormat="1" applyFont="1" applyAlignment="1">
      <alignment horizontal="right" vertical="center"/>
    </xf>
    <xf numFmtId="49" fontId="5" fillId="0" borderId="4" xfId="1" applyNumberFormat="1" applyFont="1" applyBorder="1" applyAlignment="1">
      <alignment horizontal="center" vertical="center"/>
    </xf>
    <xf numFmtId="165" fontId="7" fillId="0" borderId="5" xfId="1" applyNumberFormat="1" applyFont="1" applyBorder="1" applyAlignment="1">
      <alignment vertical="center" wrapText="1"/>
    </xf>
    <xf numFmtId="165" fontId="7" fillId="0" borderId="5" xfId="1" applyNumberFormat="1" applyFont="1" applyBorder="1" applyAlignment="1">
      <alignment vertical="center"/>
    </xf>
    <xf numFmtId="43" fontId="19" fillId="0" borderId="5" xfId="2" applyNumberFormat="1" applyBorder="1" applyAlignment="1">
      <alignment vertical="center"/>
    </xf>
    <xf numFmtId="43" fontId="4" fillId="0" borderId="5" xfId="1" applyFont="1" applyBorder="1" applyAlignment="1">
      <alignment vertical="center"/>
    </xf>
    <xf numFmtId="165" fontId="7" fillId="0" borderId="5" xfId="1" applyNumberFormat="1" applyFont="1" applyBorder="1" applyAlignment="1">
      <alignment horizontal="center" vertical="center" wrapText="1"/>
    </xf>
    <xf numFmtId="165" fontId="7" fillId="0" borderId="5" xfId="1" applyNumberFormat="1" applyFont="1" applyBorder="1" applyAlignment="1">
      <alignment horizontal="center" vertical="center"/>
    </xf>
    <xf numFmtId="165" fontId="7" fillId="0" borderId="0" xfId="1" applyNumberFormat="1" applyFont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 readingOrder="1"/>
    </xf>
    <xf numFmtId="0" fontId="3" fillId="0" borderId="2" xfId="0" applyFont="1" applyFill="1" applyBorder="1" applyAlignment="1">
      <alignment horizontal="right" vertical="center" wrapText="1" readingOrder="1"/>
    </xf>
    <xf numFmtId="0" fontId="3" fillId="0" borderId="3" xfId="0" applyFont="1" applyFill="1" applyBorder="1" applyAlignment="1">
      <alignment horizontal="right" vertical="center" wrapText="1" readingOrder="1"/>
    </xf>
    <xf numFmtId="165" fontId="3" fillId="0" borderId="1" xfId="1" applyNumberFormat="1" applyFont="1" applyBorder="1" applyAlignment="1">
      <alignment horizontal="right" vertical="center"/>
    </xf>
    <xf numFmtId="165" fontId="3" fillId="0" borderId="2" xfId="1" applyNumberFormat="1" applyFont="1" applyBorder="1" applyAlignment="1">
      <alignment horizontal="right" vertical="center"/>
    </xf>
    <xf numFmtId="165" fontId="3" fillId="0" borderId="3" xfId="1" applyNumberFormat="1" applyFont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left" vertical="center"/>
    </xf>
    <xf numFmtId="165" fontId="3" fillId="0" borderId="2" xfId="1" applyNumberFormat="1" applyFont="1" applyBorder="1" applyAlignment="1">
      <alignment horizontal="left" vertical="center"/>
    </xf>
    <xf numFmtId="165" fontId="3" fillId="0" borderId="3" xfId="1" applyNumberFormat="1" applyFont="1" applyBorder="1" applyAlignment="1">
      <alignment horizontal="left" vertical="center"/>
    </xf>
    <xf numFmtId="165" fontId="7" fillId="0" borderId="1" xfId="1" applyNumberFormat="1" applyFont="1" applyBorder="1" applyAlignment="1">
      <alignment horizontal="right" vertical="center"/>
    </xf>
    <xf numFmtId="165" fontId="7" fillId="0" borderId="2" xfId="1" applyNumberFormat="1" applyFont="1" applyBorder="1" applyAlignment="1">
      <alignment horizontal="right" vertical="center"/>
    </xf>
    <xf numFmtId="165" fontId="7" fillId="0" borderId="3" xfId="1" applyNumberFormat="1" applyFont="1" applyBorder="1" applyAlignment="1">
      <alignment horizontal="right" vertical="center"/>
    </xf>
    <xf numFmtId="0" fontId="5" fillId="7" borderId="1" xfId="0" applyFont="1" applyFill="1" applyBorder="1" applyAlignment="1">
      <alignment horizontal="center" vertical="center" wrapText="1" readingOrder="1"/>
    </xf>
    <xf numFmtId="0" fontId="5" fillId="7" borderId="2" xfId="0" applyFont="1" applyFill="1" applyBorder="1" applyAlignment="1">
      <alignment horizontal="center" vertical="center" wrapText="1" readingOrder="1"/>
    </xf>
    <xf numFmtId="0" fontId="5" fillId="7" borderId="3" xfId="0" applyFont="1" applyFill="1" applyBorder="1" applyAlignment="1">
      <alignment horizontal="center" vertical="center" wrapText="1" readingOrder="1"/>
    </xf>
    <xf numFmtId="0" fontId="21" fillId="10" borderId="10" xfId="0" applyFont="1" applyFill="1" applyBorder="1" applyAlignment="1">
      <alignment horizontal="justify" vertical="center" wrapText="1" readingOrder="1"/>
    </xf>
    <xf numFmtId="0" fontId="21" fillId="10" borderId="11" xfId="0" applyFont="1" applyFill="1" applyBorder="1" applyAlignment="1">
      <alignment horizontal="justify" vertical="center" wrapText="1" readingOrder="1"/>
    </xf>
    <xf numFmtId="0" fontId="21" fillId="10" borderId="12" xfId="0" applyFont="1" applyFill="1" applyBorder="1" applyAlignment="1">
      <alignment horizontal="justify" vertical="center" wrapText="1" readingOrder="1"/>
    </xf>
    <xf numFmtId="0" fontId="21" fillId="11" borderId="10" xfId="0" applyFont="1" applyFill="1" applyBorder="1" applyAlignment="1">
      <alignment horizontal="justify" vertical="center" wrapText="1" readingOrder="1"/>
    </xf>
    <xf numFmtId="0" fontId="21" fillId="11" borderId="11" xfId="0" applyFont="1" applyFill="1" applyBorder="1" applyAlignment="1">
      <alignment horizontal="justify" vertical="center" wrapText="1" readingOrder="1"/>
    </xf>
    <xf numFmtId="0" fontId="21" fillId="11" borderId="12" xfId="0" applyFont="1" applyFill="1" applyBorder="1" applyAlignment="1">
      <alignment horizontal="justify" vertical="center" wrapText="1" readingOrder="1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tabSelected="1" topLeftCell="A4" zoomScale="80" zoomScaleNormal="80" workbookViewId="0">
      <selection activeCell="F67" sqref="F67:G67"/>
    </sheetView>
  </sheetViews>
  <sheetFormatPr defaultRowHeight="19.5" customHeight="1" x14ac:dyDescent="0.25"/>
  <cols>
    <col min="1" max="1" width="9.28515625" style="1" customWidth="1"/>
    <col min="2" max="2" width="16.140625" style="1" customWidth="1"/>
    <col min="3" max="3" width="23.42578125" style="1" customWidth="1"/>
    <col min="4" max="4" width="23.7109375" style="1" customWidth="1"/>
    <col min="5" max="5" width="13.28515625" style="2" customWidth="1"/>
    <col min="6" max="6" width="17.28515625" style="2" customWidth="1"/>
    <col min="7" max="7" width="23.7109375" style="2" customWidth="1"/>
    <col min="8" max="8" width="22.42578125" style="2" customWidth="1"/>
    <col min="9" max="9" width="20.42578125" style="2" customWidth="1"/>
    <col min="10" max="10" width="20.85546875" style="2" customWidth="1"/>
    <col min="11" max="11" width="17.42578125" style="2" bestFit="1" customWidth="1"/>
    <col min="12" max="16384" width="9.140625" style="2"/>
  </cols>
  <sheetData>
    <row r="1" spans="1:9" ht="19.5" customHeight="1" x14ac:dyDescent="0.25">
      <c r="A1" s="90" t="s">
        <v>23</v>
      </c>
      <c r="B1" s="90"/>
      <c r="C1" s="90"/>
      <c r="D1" s="90"/>
      <c r="E1" s="90"/>
      <c r="F1" s="90"/>
      <c r="G1" s="90"/>
      <c r="H1" s="90"/>
    </row>
    <row r="2" spans="1:9" ht="19.5" customHeight="1" x14ac:dyDescent="0.25">
      <c r="A2" s="10"/>
      <c r="B2" s="10"/>
      <c r="C2" s="10"/>
      <c r="D2" s="10"/>
      <c r="E2" s="10"/>
      <c r="F2" s="10"/>
      <c r="G2" s="10"/>
      <c r="H2" s="10"/>
    </row>
    <row r="3" spans="1:9" ht="19.5" customHeight="1" x14ac:dyDescent="0.25">
      <c r="A3" s="11" t="s">
        <v>24</v>
      </c>
      <c r="B3" s="12"/>
      <c r="C3" s="100"/>
      <c r="D3" s="101"/>
      <c r="E3" s="101"/>
      <c r="F3" s="101"/>
      <c r="G3" s="101"/>
      <c r="H3" s="101"/>
    </row>
    <row r="4" spans="1:9" ht="29.25" customHeight="1" x14ac:dyDescent="0.25">
      <c r="A4" s="11" t="s">
        <v>27</v>
      </c>
      <c r="B4" s="12"/>
      <c r="C4" s="98"/>
      <c r="D4" s="99"/>
      <c r="E4" s="99"/>
      <c r="F4" s="99"/>
      <c r="G4" s="99"/>
      <c r="H4" s="99"/>
    </row>
    <row r="5" spans="1:9" ht="19.5" customHeight="1" x14ac:dyDescent="0.25">
      <c r="A5" s="11" t="s">
        <v>26</v>
      </c>
      <c r="B5" s="12"/>
      <c r="C5" s="98"/>
      <c r="D5" s="99"/>
      <c r="E5" s="99"/>
      <c r="F5" s="99"/>
      <c r="G5" s="99"/>
      <c r="H5" s="99"/>
    </row>
    <row r="6" spans="1:9" ht="19.5" customHeight="1" x14ac:dyDescent="0.25">
      <c r="A6" s="68" t="s">
        <v>120</v>
      </c>
      <c r="B6" s="68"/>
      <c r="C6" s="69"/>
      <c r="D6" s="69"/>
      <c r="E6" s="69"/>
      <c r="F6" s="69"/>
      <c r="G6" s="69"/>
      <c r="H6" s="69"/>
    </row>
    <row r="7" spans="1:9" ht="19.5" customHeight="1" x14ac:dyDescent="0.25">
      <c r="A7" s="11" t="s">
        <v>28</v>
      </c>
      <c r="B7" s="94"/>
      <c r="C7" s="95"/>
      <c r="D7" s="12" t="s">
        <v>25</v>
      </c>
      <c r="E7" s="96"/>
      <c r="F7" s="97"/>
      <c r="G7" s="97"/>
      <c r="H7" s="97"/>
    </row>
    <row r="8" spans="1:9" ht="19.5" customHeight="1" x14ac:dyDescent="0.25">
      <c r="A8" s="91"/>
      <c r="B8" s="91"/>
      <c r="C8" s="91"/>
      <c r="D8" s="91"/>
      <c r="E8" s="91"/>
      <c r="F8" s="91"/>
      <c r="G8" s="91"/>
      <c r="H8" s="91"/>
    </row>
    <row r="9" spans="1:9" ht="19.5" customHeight="1" x14ac:dyDescent="0.25">
      <c r="A9" s="92" t="s">
        <v>108</v>
      </c>
      <c r="B9" s="92"/>
      <c r="C9" s="92"/>
      <c r="D9" s="92"/>
      <c r="E9" s="93" t="s">
        <v>123</v>
      </c>
      <c r="F9" s="93"/>
      <c r="G9" s="5"/>
      <c r="H9" s="5"/>
    </row>
    <row r="10" spans="1:9" ht="10.5" customHeight="1" x14ac:dyDescent="0.25">
      <c r="A10" s="6"/>
      <c r="B10" s="6"/>
      <c r="C10" s="6"/>
      <c r="D10" s="6"/>
      <c r="E10" s="6"/>
      <c r="F10" s="6"/>
      <c r="G10" s="6"/>
      <c r="H10" s="6"/>
    </row>
    <row r="11" spans="1:9" ht="18" customHeight="1" x14ac:dyDescent="0.25">
      <c r="A11" s="44" t="s">
        <v>0</v>
      </c>
      <c r="B11" s="70" t="s">
        <v>1</v>
      </c>
      <c r="C11" s="70"/>
      <c r="D11" s="70"/>
      <c r="E11" s="70"/>
      <c r="F11" s="44" t="s">
        <v>2</v>
      </c>
      <c r="G11" s="44" t="s">
        <v>3</v>
      </c>
      <c r="H11" s="44" t="s">
        <v>4</v>
      </c>
    </row>
    <row r="12" spans="1:9" ht="18" customHeight="1" x14ac:dyDescent="0.25">
      <c r="A12" s="44">
        <v>1</v>
      </c>
      <c r="B12" s="70" t="s">
        <v>110</v>
      </c>
      <c r="C12" s="70"/>
      <c r="D12" s="70"/>
      <c r="E12" s="70"/>
      <c r="F12" s="44">
        <v>1</v>
      </c>
      <c r="G12" s="45">
        <v>20000</v>
      </c>
      <c r="H12" s="45">
        <f>G12*F12</f>
        <v>20000</v>
      </c>
      <c r="I12" s="59"/>
    </row>
    <row r="13" spans="1:9" ht="18" customHeight="1" x14ac:dyDescent="0.25">
      <c r="A13" s="44">
        <v>2</v>
      </c>
      <c r="B13" s="70" t="s">
        <v>124</v>
      </c>
      <c r="C13" s="70"/>
      <c r="D13" s="70"/>
      <c r="E13" s="70"/>
      <c r="F13" s="44">
        <v>32</v>
      </c>
      <c r="G13" s="45">
        <v>14500</v>
      </c>
      <c r="H13" s="45">
        <f t="shared" ref="H13:H17" si="0">G13*F13</f>
        <v>464000</v>
      </c>
      <c r="I13" s="59"/>
    </row>
    <row r="14" spans="1:9" ht="18" customHeight="1" x14ac:dyDescent="0.25">
      <c r="A14" s="44">
        <v>3</v>
      </c>
      <c r="B14" s="70" t="s">
        <v>121</v>
      </c>
      <c r="C14" s="70"/>
      <c r="D14" s="70"/>
      <c r="E14" s="70"/>
      <c r="F14" s="44">
        <v>1</v>
      </c>
      <c r="G14" s="45">
        <v>168500</v>
      </c>
      <c r="H14" s="45">
        <f t="shared" si="0"/>
        <v>168500</v>
      </c>
      <c r="I14" s="59"/>
    </row>
    <row r="15" spans="1:9" ht="18" customHeight="1" x14ac:dyDescent="0.25">
      <c r="A15" s="44">
        <v>4</v>
      </c>
      <c r="B15" s="70" t="s">
        <v>109</v>
      </c>
      <c r="C15" s="70"/>
      <c r="D15" s="70"/>
      <c r="E15" s="70"/>
      <c r="F15" s="44">
        <v>1</v>
      </c>
      <c r="G15" s="45">
        <v>80000</v>
      </c>
      <c r="H15" s="45">
        <f t="shared" si="0"/>
        <v>80000</v>
      </c>
      <c r="I15" s="59"/>
    </row>
    <row r="16" spans="1:9" ht="18" customHeight="1" x14ac:dyDescent="0.25">
      <c r="A16" s="44">
        <v>5</v>
      </c>
      <c r="B16" s="70" t="s">
        <v>111</v>
      </c>
      <c r="C16" s="70"/>
      <c r="D16" s="70"/>
      <c r="E16" s="70"/>
      <c r="F16" s="44">
        <v>1</v>
      </c>
      <c r="G16" s="45">
        <v>100000</v>
      </c>
      <c r="H16" s="45">
        <f t="shared" si="0"/>
        <v>100000</v>
      </c>
      <c r="I16" s="59"/>
    </row>
    <row r="17" spans="1:9" ht="18" customHeight="1" x14ac:dyDescent="0.25">
      <c r="A17" s="44">
        <v>6</v>
      </c>
      <c r="B17" s="70" t="s">
        <v>112</v>
      </c>
      <c r="C17" s="70"/>
      <c r="D17" s="70"/>
      <c r="E17" s="70"/>
      <c r="F17" s="44">
        <v>1</v>
      </c>
      <c r="G17" s="45">
        <v>70000</v>
      </c>
      <c r="H17" s="45">
        <f t="shared" si="0"/>
        <v>70000</v>
      </c>
      <c r="I17" s="59"/>
    </row>
    <row r="18" spans="1:9" ht="18" customHeight="1" x14ac:dyDescent="0.25">
      <c r="A18" s="105" t="s">
        <v>5</v>
      </c>
      <c r="B18" s="106"/>
      <c r="C18" s="106"/>
      <c r="D18" s="106"/>
      <c r="E18" s="106"/>
      <c r="F18" s="106"/>
      <c r="G18" s="107"/>
      <c r="H18" s="45">
        <f>SUM(H12:H17)</f>
        <v>902500</v>
      </c>
    </row>
    <row r="19" spans="1:9" ht="18" customHeight="1" x14ac:dyDescent="0.25">
      <c r="A19" s="102" t="s">
        <v>6</v>
      </c>
      <c r="B19" s="103"/>
      <c r="C19" s="103"/>
      <c r="D19" s="103"/>
      <c r="E19" s="103"/>
      <c r="F19" s="103"/>
      <c r="G19" s="104"/>
      <c r="H19" s="45">
        <f>H18/E9</f>
        <v>88.134765625</v>
      </c>
    </row>
    <row r="20" spans="1:9" ht="18" customHeight="1" x14ac:dyDescent="0.25">
      <c r="A20" s="43"/>
      <c r="B20" s="43"/>
      <c r="C20" s="43"/>
      <c r="D20" s="43"/>
      <c r="E20" s="43"/>
      <c r="F20" s="43"/>
      <c r="G20" s="43"/>
      <c r="H20" s="43"/>
    </row>
    <row r="21" spans="1:9" ht="18" customHeight="1" x14ac:dyDescent="0.25">
      <c r="A21" s="117" t="s">
        <v>122</v>
      </c>
      <c r="B21" s="118"/>
      <c r="C21" s="118"/>
      <c r="D21" s="118"/>
      <c r="E21" s="118"/>
      <c r="F21" s="118"/>
      <c r="G21" s="118"/>
      <c r="H21" s="119"/>
    </row>
    <row r="22" spans="1:9" ht="18" customHeight="1" x14ac:dyDescent="0.25">
      <c r="A22" s="44" t="s">
        <v>0</v>
      </c>
      <c r="B22" s="111" t="s">
        <v>1</v>
      </c>
      <c r="C22" s="112"/>
      <c r="D22" s="112"/>
      <c r="E22" s="113"/>
      <c r="F22" s="44" t="s">
        <v>2</v>
      </c>
      <c r="G22" s="44" t="s">
        <v>3</v>
      </c>
      <c r="H22" s="44" t="s">
        <v>4</v>
      </c>
    </row>
    <row r="23" spans="1:9" ht="18" customHeight="1" x14ac:dyDescent="0.25">
      <c r="A23" s="44">
        <v>1</v>
      </c>
      <c r="B23" s="111" t="s">
        <v>110</v>
      </c>
      <c r="C23" s="112"/>
      <c r="D23" s="112"/>
      <c r="E23" s="113"/>
      <c r="F23" s="44">
        <v>1</v>
      </c>
      <c r="G23" s="45">
        <v>0</v>
      </c>
      <c r="H23" s="45">
        <f>G23*F23</f>
        <v>0</v>
      </c>
    </row>
    <row r="24" spans="1:9" ht="18" customHeight="1" x14ac:dyDescent="0.25">
      <c r="A24" s="44">
        <v>2</v>
      </c>
      <c r="B24" s="111" t="s">
        <v>124</v>
      </c>
      <c r="C24" s="112"/>
      <c r="D24" s="112"/>
      <c r="E24" s="113"/>
      <c r="F24" s="44">
        <v>32</v>
      </c>
      <c r="G24" s="45">
        <v>11875</v>
      </c>
      <c r="H24" s="45">
        <f t="shared" ref="H24:H28" si="1">G24*F24</f>
        <v>380000</v>
      </c>
    </row>
    <row r="25" spans="1:9" ht="18" customHeight="1" x14ac:dyDescent="0.25">
      <c r="A25" s="44">
        <v>3</v>
      </c>
      <c r="B25" s="70" t="s">
        <v>121</v>
      </c>
      <c r="C25" s="70"/>
      <c r="D25" s="70"/>
      <c r="E25" s="70"/>
      <c r="F25" s="44">
        <v>1</v>
      </c>
      <c r="G25" s="45">
        <v>140000</v>
      </c>
      <c r="H25" s="45">
        <f t="shared" si="1"/>
        <v>140000</v>
      </c>
    </row>
    <row r="26" spans="1:9" ht="18" customHeight="1" x14ac:dyDescent="0.25">
      <c r="A26" s="44">
        <v>4</v>
      </c>
      <c r="B26" s="111" t="s">
        <v>109</v>
      </c>
      <c r="C26" s="112"/>
      <c r="D26" s="112"/>
      <c r="E26" s="113"/>
      <c r="F26" s="44">
        <v>1</v>
      </c>
      <c r="G26" s="45">
        <v>50000</v>
      </c>
      <c r="H26" s="45">
        <f t="shared" si="1"/>
        <v>50000</v>
      </c>
    </row>
    <row r="27" spans="1:9" ht="18" customHeight="1" x14ac:dyDescent="0.25">
      <c r="A27" s="44">
        <v>5</v>
      </c>
      <c r="B27" s="111" t="s">
        <v>111</v>
      </c>
      <c r="C27" s="112"/>
      <c r="D27" s="112"/>
      <c r="E27" s="113"/>
      <c r="F27" s="44">
        <v>1</v>
      </c>
      <c r="G27" s="45">
        <v>70000</v>
      </c>
      <c r="H27" s="45">
        <f t="shared" si="1"/>
        <v>70000</v>
      </c>
    </row>
    <row r="28" spans="1:9" ht="18" customHeight="1" x14ac:dyDescent="0.25">
      <c r="A28" s="44">
        <v>6</v>
      </c>
      <c r="B28" s="111" t="s">
        <v>112</v>
      </c>
      <c r="C28" s="112"/>
      <c r="D28" s="112"/>
      <c r="E28" s="113"/>
      <c r="F28" s="44">
        <v>1</v>
      </c>
      <c r="G28" s="45">
        <v>60000</v>
      </c>
      <c r="H28" s="45">
        <f t="shared" si="1"/>
        <v>60000</v>
      </c>
    </row>
    <row r="29" spans="1:9" s="26" customFormat="1" ht="18" customHeight="1" x14ac:dyDescent="0.25">
      <c r="A29" s="114" t="s">
        <v>5</v>
      </c>
      <c r="B29" s="115"/>
      <c r="C29" s="115"/>
      <c r="D29" s="115"/>
      <c r="E29" s="115"/>
      <c r="F29" s="115"/>
      <c r="G29" s="116"/>
      <c r="H29" s="60">
        <f>SUM(H23:H28)</f>
        <v>700000</v>
      </c>
    </row>
    <row r="30" spans="1:9" ht="19.5" customHeight="1" x14ac:dyDescent="0.25">
      <c r="A30" s="61"/>
      <c r="B30" s="61"/>
      <c r="C30" s="61"/>
      <c r="D30" s="61"/>
      <c r="E30" s="61"/>
      <c r="F30" s="61"/>
      <c r="G30" s="61"/>
      <c r="H30" s="64"/>
    </row>
    <row r="31" spans="1:9" s="22" customFormat="1" ht="19.5" customHeight="1" x14ac:dyDescent="0.25">
      <c r="A31" s="79" t="s">
        <v>29</v>
      </c>
      <c r="B31" s="79"/>
      <c r="C31" s="79"/>
      <c r="D31" s="79"/>
      <c r="E31" s="79"/>
      <c r="F31" s="79"/>
      <c r="G31" s="79"/>
    </row>
    <row r="32" spans="1:9" s="22" customFormat="1" ht="19.5" customHeight="1" x14ac:dyDescent="0.25">
      <c r="A32" s="79" t="s">
        <v>118</v>
      </c>
      <c r="B32" s="79"/>
      <c r="C32" s="79"/>
      <c r="D32" s="108" t="s">
        <v>42</v>
      </c>
      <c r="E32" s="109"/>
      <c r="F32" s="110"/>
      <c r="G32" s="29">
        <v>10240</v>
      </c>
    </row>
    <row r="33" spans="1:9" s="22" customFormat="1" ht="28.5" customHeight="1" x14ac:dyDescent="0.25">
      <c r="A33" s="80" t="s">
        <v>7</v>
      </c>
      <c r="B33" s="80"/>
      <c r="C33" s="23" t="s">
        <v>20</v>
      </c>
      <c r="D33" s="23" t="s">
        <v>31</v>
      </c>
      <c r="E33" s="81" t="s">
        <v>32</v>
      </c>
      <c r="F33" s="80"/>
      <c r="G33" s="30" t="s">
        <v>30</v>
      </c>
      <c r="H33" s="32" t="s">
        <v>119</v>
      </c>
      <c r="I33" s="32"/>
    </row>
    <row r="34" spans="1:9" s="22" customFormat="1" ht="19.5" customHeight="1" x14ac:dyDescent="0.25">
      <c r="A34" s="82" t="s">
        <v>8</v>
      </c>
      <c r="B34" s="82"/>
      <c r="C34" s="24">
        <v>2.08</v>
      </c>
      <c r="D34" s="28">
        <v>21.299199999999999</v>
      </c>
      <c r="E34" s="126">
        <f>D34*31</f>
        <v>660.27519999999993</v>
      </c>
      <c r="F34" s="127"/>
      <c r="G34" s="27">
        <f>G32</f>
        <v>10240</v>
      </c>
      <c r="H34" s="31">
        <v>31</v>
      </c>
    </row>
    <row r="35" spans="1:9" s="22" customFormat="1" ht="19.5" customHeight="1" x14ac:dyDescent="0.25">
      <c r="A35" s="82" t="s">
        <v>9</v>
      </c>
      <c r="B35" s="82"/>
      <c r="C35" s="24">
        <v>3.32</v>
      </c>
      <c r="D35" s="28">
        <v>33.996799999999993</v>
      </c>
      <c r="E35" s="126">
        <f>D35*28</f>
        <v>951.91039999999975</v>
      </c>
      <c r="F35" s="127"/>
      <c r="G35" s="27">
        <f>G34</f>
        <v>10240</v>
      </c>
      <c r="H35" s="31">
        <v>28</v>
      </c>
    </row>
    <row r="36" spans="1:9" s="22" customFormat="1" ht="19.5" customHeight="1" x14ac:dyDescent="0.25">
      <c r="A36" s="82" t="s">
        <v>10</v>
      </c>
      <c r="B36" s="82"/>
      <c r="C36" s="24">
        <v>4.2</v>
      </c>
      <c r="D36" s="28">
        <v>43.008000000000003</v>
      </c>
      <c r="E36" s="126">
        <f t="shared" ref="E36:E45" si="2">D36*31</f>
        <v>1333.248</v>
      </c>
      <c r="F36" s="127"/>
      <c r="G36" s="27">
        <f t="shared" ref="G36:G44" si="3">G35</f>
        <v>10240</v>
      </c>
      <c r="H36" s="31">
        <v>31</v>
      </c>
    </row>
    <row r="37" spans="1:9" s="22" customFormat="1" ht="19.5" customHeight="1" x14ac:dyDescent="0.25">
      <c r="A37" s="82" t="s">
        <v>11</v>
      </c>
      <c r="B37" s="82"/>
      <c r="C37" s="24">
        <v>4.74</v>
      </c>
      <c r="D37" s="28">
        <v>48.537600000000005</v>
      </c>
      <c r="E37" s="126">
        <f>D37*30</f>
        <v>1456.1280000000002</v>
      </c>
      <c r="F37" s="127"/>
      <c r="G37" s="27">
        <f t="shared" si="3"/>
        <v>10240</v>
      </c>
      <c r="H37" s="31">
        <v>30</v>
      </c>
    </row>
    <row r="38" spans="1:9" s="22" customFormat="1" ht="19.5" customHeight="1" x14ac:dyDescent="0.25">
      <c r="A38" s="82" t="s">
        <v>12</v>
      </c>
      <c r="B38" s="82"/>
      <c r="C38" s="24">
        <v>5.73</v>
      </c>
      <c r="D38" s="28">
        <v>58.675200000000004</v>
      </c>
      <c r="E38" s="126">
        <f t="shared" si="2"/>
        <v>1818.9312000000002</v>
      </c>
      <c r="F38" s="127"/>
      <c r="G38" s="27">
        <f t="shared" si="3"/>
        <v>10240</v>
      </c>
      <c r="H38" s="31">
        <v>31</v>
      </c>
    </row>
    <row r="39" spans="1:9" s="22" customFormat="1" ht="19.5" customHeight="1" x14ac:dyDescent="0.25">
      <c r="A39" s="82" t="s">
        <v>13</v>
      </c>
      <c r="B39" s="82"/>
      <c r="C39" s="24">
        <v>5.85</v>
      </c>
      <c r="D39" s="28">
        <v>59.904000000000003</v>
      </c>
      <c r="E39" s="126">
        <f>D39*30</f>
        <v>1797.1200000000001</v>
      </c>
      <c r="F39" s="127"/>
      <c r="G39" s="27">
        <f t="shared" si="3"/>
        <v>10240</v>
      </c>
      <c r="H39" s="31">
        <v>30</v>
      </c>
    </row>
    <row r="40" spans="1:9" s="22" customFormat="1" ht="23.25" customHeight="1" x14ac:dyDescent="0.25">
      <c r="A40" s="82" t="s">
        <v>14</v>
      </c>
      <c r="B40" s="82"/>
      <c r="C40" s="24">
        <v>5.83</v>
      </c>
      <c r="D40" s="28">
        <v>59.699199999999998</v>
      </c>
      <c r="E40" s="126">
        <f t="shared" si="2"/>
        <v>1850.6751999999999</v>
      </c>
      <c r="F40" s="127"/>
      <c r="G40" s="27">
        <f t="shared" si="3"/>
        <v>10240</v>
      </c>
      <c r="H40" s="31">
        <v>31</v>
      </c>
    </row>
    <row r="41" spans="1:9" s="22" customFormat="1" ht="19.5" customHeight="1" x14ac:dyDescent="0.25">
      <c r="A41" s="82" t="s">
        <v>15</v>
      </c>
      <c r="B41" s="82"/>
      <c r="C41" s="24">
        <v>5.39</v>
      </c>
      <c r="D41" s="28">
        <v>55.193599999999996</v>
      </c>
      <c r="E41" s="126">
        <f t="shared" si="2"/>
        <v>1711.0015999999998</v>
      </c>
      <c r="F41" s="127"/>
      <c r="G41" s="27">
        <f t="shared" si="3"/>
        <v>10240</v>
      </c>
      <c r="H41" s="31">
        <v>30</v>
      </c>
    </row>
    <row r="42" spans="1:9" s="22" customFormat="1" ht="19.5" customHeight="1" x14ac:dyDescent="0.25">
      <c r="A42" s="82" t="s">
        <v>16</v>
      </c>
      <c r="B42" s="82"/>
      <c r="C42" s="24">
        <v>4.29</v>
      </c>
      <c r="D42" s="28">
        <v>43.929600000000001</v>
      </c>
      <c r="E42" s="126">
        <f>D42*30</f>
        <v>1317.8879999999999</v>
      </c>
      <c r="F42" s="127"/>
      <c r="G42" s="27">
        <f t="shared" si="3"/>
        <v>10240</v>
      </c>
      <c r="H42" s="31">
        <v>31</v>
      </c>
    </row>
    <row r="43" spans="1:9" s="22" customFormat="1" ht="19.5" customHeight="1" x14ac:dyDescent="0.25">
      <c r="A43" s="82" t="s">
        <v>17</v>
      </c>
      <c r="B43" s="82"/>
      <c r="C43" s="24">
        <v>3.09</v>
      </c>
      <c r="D43" s="28">
        <v>31.641599999999997</v>
      </c>
      <c r="E43" s="126">
        <f t="shared" si="2"/>
        <v>980.88959999999986</v>
      </c>
      <c r="F43" s="127"/>
      <c r="G43" s="27">
        <f t="shared" si="3"/>
        <v>10240</v>
      </c>
      <c r="H43" s="31">
        <v>30</v>
      </c>
    </row>
    <row r="44" spans="1:9" s="22" customFormat="1" ht="19.5" customHeight="1" x14ac:dyDescent="0.25">
      <c r="A44" s="82" t="s">
        <v>18</v>
      </c>
      <c r="B44" s="82"/>
      <c r="C44" s="24">
        <v>2.13</v>
      </c>
      <c r="D44" s="28">
        <v>21.811199999999996</v>
      </c>
      <c r="E44" s="126">
        <f>D44*30</f>
        <v>654.3359999999999</v>
      </c>
      <c r="F44" s="127"/>
      <c r="G44" s="27">
        <f t="shared" si="3"/>
        <v>10240</v>
      </c>
      <c r="H44" s="31">
        <v>31</v>
      </c>
    </row>
    <row r="45" spans="1:9" s="22" customFormat="1" ht="19.5" customHeight="1" x14ac:dyDescent="0.25">
      <c r="A45" s="82" t="s">
        <v>19</v>
      </c>
      <c r="B45" s="82"/>
      <c r="C45" s="24">
        <v>1.71</v>
      </c>
      <c r="D45" s="28">
        <v>17.510400000000001</v>
      </c>
      <c r="E45" s="126">
        <f t="shared" si="2"/>
        <v>542.82240000000002</v>
      </c>
      <c r="F45" s="127"/>
      <c r="G45" s="27">
        <f>G43</f>
        <v>10240</v>
      </c>
      <c r="H45" s="31">
        <v>30</v>
      </c>
    </row>
    <row r="46" spans="1:9" s="22" customFormat="1" ht="19.5" customHeight="1" x14ac:dyDescent="0.25">
      <c r="A46" s="85" t="s">
        <v>21</v>
      </c>
      <c r="B46" s="86"/>
      <c r="C46" s="86"/>
      <c r="D46" s="87"/>
      <c r="E46" s="88">
        <f>SUM(E34:F45)</f>
        <v>15075.225599999998</v>
      </c>
      <c r="F46" s="88"/>
      <c r="H46" s="32"/>
      <c r="I46" s="32"/>
    </row>
    <row r="47" spans="1:9" s="22" customFormat="1" ht="19.5" customHeight="1" x14ac:dyDescent="0.25">
      <c r="A47" s="25"/>
      <c r="B47" s="25"/>
      <c r="C47" s="25"/>
      <c r="D47" s="25"/>
    </row>
    <row r="48" spans="1:9" s="16" customFormat="1" ht="48" customHeight="1" x14ac:dyDescent="0.25">
      <c r="A48" s="14" t="s">
        <v>33</v>
      </c>
      <c r="B48" s="14" t="s">
        <v>34</v>
      </c>
      <c r="C48" s="14" t="s">
        <v>35</v>
      </c>
      <c r="D48" s="89" t="s">
        <v>36</v>
      </c>
      <c r="E48" s="89"/>
      <c r="F48" s="89" t="s">
        <v>37</v>
      </c>
      <c r="G48" s="89"/>
      <c r="H48" s="15" t="s">
        <v>38</v>
      </c>
    </row>
    <row r="49" spans="1:8" ht="19.5" customHeight="1" x14ac:dyDescent="0.25">
      <c r="A49" s="17">
        <v>2019</v>
      </c>
      <c r="B49" s="18">
        <f>E46</f>
        <v>15075.225599999998</v>
      </c>
      <c r="C49" s="19">
        <v>9.4</v>
      </c>
      <c r="D49" s="71">
        <f t="shared" ref="D49:D63" si="4">C49*B49</f>
        <v>141707.12063999998</v>
      </c>
      <c r="E49" s="71"/>
      <c r="F49" s="83">
        <f>D49</f>
        <v>141707.12063999998</v>
      </c>
      <c r="G49" s="84"/>
      <c r="H49" s="18">
        <v>1</v>
      </c>
    </row>
    <row r="50" spans="1:8" ht="19.5" customHeight="1" x14ac:dyDescent="0.25">
      <c r="A50" s="17">
        <v>2020</v>
      </c>
      <c r="B50" s="18">
        <f>B49</f>
        <v>15075.225599999998</v>
      </c>
      <c r="C50" s="4">
        <f>C49*1.14</f>
        <v>10.715999999999999</v>
      </c>
      <c r="D50" s="72">
        <f t="shared" si="4"/>
        <v>161546.11752959996</v>
      </c>
      <c r="E50" s="72"/>
      <c r="F50" s="72">
        <f>D49+D50</f>
        <v>303253.23816959991</v>
      </c>
      <c r="G50" s="72"/>
      <c r="H50" s="18">
        <v>2</v>
      </c>
    </row>
    <row r="51" spans="1:8" ht="19.5" customHeight="1" x14ac:dyDescent="0.25">
      <c r="A51" s="17">
        <v>2021</v>
      </c>
      <c r="B51" s="18">
        <f t="shared" ref="B51:B63" si="5">B50</f>
        <v>15075.225599999998</v>
      </c>
      <c r="C51" s="40">
        <f t="shared" ref="C51:C63" si="6">C50*1.14</f>
        <v>12.216239999999997</v>
      </c>
      <c r="D51" s="72">
        <f t="shared" si="4"/>
        <v>184162.57398374393</v>
      </c>
      <c r="E51" s="72"/>
      <c r="F51" s="72">
        <f>F50+D51</f>
        <v>487415.81215334381</v>
      </c>
      <c r="G51" s="72"/>
      <c r="H51" s="18">
        <v>3</v>
      </c>
    </row>
    <row r="52" spans="1:8" s="9" customFormat="1" ht="19.5" customHeight="1" x14ac:dyDescent="0.25">
      <c r="A52" s="41">
        <v>2022</v>
      </c>
      <c r="B52" s="42">
        <f t="shared" si="5"/>
        <v>15075.225599999998</v>
      </c>
      <c r="C52" s="67">
        <f t="shared" si="6"/>
        <v>13.926513599999996</v>
      </c>
      <c r="D52" s="78">
        <f t="shared" si="4"/>
        <v>209945.33434146809</v>
      </c>
      <c r="E52" s="78"/>
      <c r="F52" s="78">
        <f>F51+D52</f>
        <v>697361.14649481187</v>
      </c>
      <c r="G52" s="78"/>
      <c r="H52" s="42">
        <v>4</v>
      </c>
    </row>
    <row r="53" spans="1:8" s="65" customFormat="1" ht="19.5" customHeight="1" x14ac:dyDescent="0.25">
      <c r="A53" s="17">
        <v>2023</v>
      </c>
      <c r="B53" s="63">
        <f t="shared" si="5"/>
        <v>15075.225599999998</v>
      </c>
      <c r="C53" s="66">
        <f t="shared" si="6"/>
        <v>15.876225503999994</v>
      </c>
      <c r="D53" s="72">
        <f t="shared" si="4"/>
        <v>239337.68114927359</v>
      </c>
      <c r="E53" s="72"/>
      <c r="F53" s="72">
        <f>F52+D53</f>
        <v>936698.82764408551</v>
      </c>
      <c r="G53" s="72"/>
      <c r="H53" s="63">
        <v>5</v>
      </c>
    </row>
    <row r="54" spans="1:8" s="9" customFormat="1" ht="19.5" customHeight="1" x14ac:dyDescent="0.25">
      <c r="A54" s="17">
        <v>2024</v>
      </c>
      <c r="B54" s="63">
        <f t="shared" si="5"/>
        <v>15075.225599999998</v>
      </c>
      <c r="C54" s="62">
        <f t="shared" si="6"/>
        <v>18.098897074559993</v>
      </c>
      <c r="D54" s="72">
        <f t="shared" si="4"/>
        <v>272844.95651017188</v>
      </c>
      <c r="E54" s="72"/>
      <c r="F54" s="72">
        <f t="shared" ref="F54:F63" si="7">F53+D54</f>
        <v>1209543.7841542573</v>
      </c>
      <c r="G54" s="72"/>
      <c r="H54" s="63">
        <v>6</v>
      </c>
    </row>
    <row r="55" spans="1:8" s="9" customFormat="1" ht="19.5" customHeight="1" x14ac:dyDescent="0.25">
      <c r="A55" s="17">
        <v>2025</v>
      </c>
      <c r="B55" s="33">
        <f t="shared" si="5"/>
        <v>15075.225599999998</v>
      </c>
      <c r="C55" s="46">
        <f t="shared" si="6"/>
        <v>20.632742664998389</v>
      </c>
      <c r="D55" s="73">
        <f t="shared" si="4"/>
        <v>311043.25042159588</v>
      </c>
      <c r="E55" s="73"/>
      <c r="F55" s="73">
        <f t="shared" si="7"/>
        <v>1520587.034575853</v>
      </c>
      <c r="G55" s="73"/>
      <c r="H55" s="33">
        <v>7</v>
      </c>
    </row>
    <row r="56" spans="1:8" s="9" customFormat="1" ht="19.5" customHeight="1" x14ac:dyDescent="0.25">
      <c r="A56" s="17">
        <v>2026</v>
      </c>
      <c r="B56" s="13">
        <f t="shared" si="5"/>
        <v>15075.225599999998</v>
      </c>
      <c r="C56" s="8">
        <f t="shared" si="6"/>
        <v>23.521326638098163</v>
      </c>
      <c r="D56" s="73">
        <f t="shared" si="4"/>
        <v>354589.30548061931</v>
      </c>
      <c r="E56" s="73"/>
      <c r="F56" s="72">
        <f t="shared" si="7"/>
        <v>1875176.3400564725</v>
      </c>
      <c r="G56" s="72"/>
      <c r="H56" s="13">
        <v>8</v>
      </c>
    </row>
    <row r="57" spans="1:8" ht="19.5" customHeight="1" x14ac:dyDescent="0.25">
      <c r="A57" s="17">
        <v>2027</v>
      </c>
      <c r="B57" s="18">
        <f t="shared" si="5"/>
        <v>15075.225599999998</v>
      </c>
      <c r="C57" s="4">
        <f t="shared" si="6"/>
        <v>26.814312367431903</v>
      </c>
      <c r="D57" s="71">
        <f t="shared" si="4"/>
        <v>404231.80824790598</v>
      </c>
      <c r="E57" s="71"/>
      <c r="F57" s="72">
        <f t="shared" si="7"/>
        <v>2279408.1483043786</v>
      </c>
      <c r="G57" s="72"/>
      <c r="H57" s="18">
        <v>9</v>
      </c>
    </row>
    <row r="58" spans="1:8" ht="19.5" customHeight="1" x14ac:dyDescent="0.25">
      <c r="A58" s="17">
        <v>2028</v>
      </c>
      <c r="B58" s="18">
        <f t="shared" si="5"/>
        <v>15075.225599999998</v>
      </c>
      <c r="C58" s="4">
        <f t="shared" si="6"/>
        <v>30.568316098872366</v>
      </c>
      <c r="D58" s="71">
        <f t="shared" si="4"/>
        <v>460824.26140261273</v>
      </c>
      <c r="E58" s="71"/>
      <c r="F58" s="72">
        <f t="shared" si="7"/>
        <v>2740232.4097069912</v>
      </c>
      <c r="G58" s="72"/>
      <c r="H58" s="18">
        <v>10</v>
      </c>
    </row>
    <row r="59" spans="1:8" ht="19.5" customHeight="1" x14ac:dyDescent="0.25">
      <c r="A59" s="17">
        <v>2029</v>
      </c>
      <c r="B59" s="18">
        <f t="shared" si="5"/>
        <v>15075.225599999998</v>
      </c>
      <c r="C59" s="4">
        <f t="shared" si="6"/>
        <v>34.84788035271449</v>
      </c>
      <c r="D59" s="71">
        <f t="shared" si="4"/>
        <v>525339.65799897839</v>
      </c>
      <c r="E59" s="71"/>
      <c r="F59" s="72">
        <f t="shared" si="7"/>
        <v>3265572.0677059693</v>
      </c>
      <c r="G59" s="72"/>
      <c r="H59" s="18">
        <v>11</v>
      </c>
    </row>
    <row r="60" spans="1:8" ht="19.5" customHeight="1" x14ac:dyDescent="0.25">
      <c r="A60" s="17">
        <v>2030</v>
      </c>
      <c r="B60" s="18">
        <f t="shared" si="5"/>
        <v>15075.225599999998</v>
      </c>
      <c r="C60" s="4">
        <f t="shared" si="6"/>
        <v>39.726583602094514</v>
      </c>
      <c r="D60" s="71">
        <f t="shared" si="4"/>
        <v>598887.21011883533</v>
      </c>
      <c r="E60" s="71"/>
      <c r="F60" s="72">
        <f t="shared" si="7"/>
        <v>3864459.2778248047</v>
      </c>
      <c r="G60" s="72"/>
      <c r="H60" s="18">
        <v>12</v>
      </c>
    </row>
    <row r="61" spans="1:8" ht="19.5" customHeight="1" x14ac:dyDescent="0.25">
      <c r="A61" s="17">
        <v>2031</v>
      </c>
      <c r="B61" s="18">
        <f t="shared" si="5"/>
        <v>15075.225599999998</v>
      </c>
      <c r="C61" s="4">
        <f t="shared" si="6"/>
        <v>45.288305306387741</v>
      </c>
      <c r="D61" s="71">
        <f t="shared" si="4"/>
        <v>682731.41953547217</v>
      </c>
      <c r="E61" s="71"/>
      <c r="F61" s="72">
        <f t="shared" si="7"/>
        <v>4547190.6973602772</v>
      </c>
      <c r="G61" s="72"/>
      <c r="H61" s="18">
        <v>13</v>
      </c>
    </row>
    <row r="62" spans="1:8" ht="19.5" customHeight="1" x14ac:dyDescent="0.25">
      <c r="A62" s="17">
        <v>2032</v>
      </c>
      <c r="B62" s="18">
        <f t="shared" si="5"/>
        <v>15075.225599999998</v>
      </c>
      <c r="C62" s="4">
        <f t="shared" si="6"/>
        <v>51.62866804928202</v>
      </c>
      <c r="D62" s="71">
        <f t="shared" si="4"/>
        <v>778313.81827043823</v>
      </c>
      <c r="E62" s="71"/>
      <c r="F62" s="72">
        <f t="shared" si="7"/>
        <v>5325504.5156307155</v>
      </c>
      <c r="G62" s="72"/>
      <c r="H62" s="18">
        <v>14</v>
      </c>
    </row>
    <row r="63" spans="1:8" ht="19.5" customHeight="1" x14ac:dyDescent="0.25">
      <c r="A63" s="17">
        <v>2033</v>
      </c>
      <c r="B63" s="18">
        <f t="shared" si="5"/>
        <v>15075.225599999998</v>
      </c>
      <c r="C63" s="4">
        <f t="shared" si="6"/>
        <v>58.856681576181501</v>
      </c>
      <c r="D63" s="71">
        <f t="shared" si="4"/>
        <v>887277.75282829953</v>
      </c>
      <c r="E63" s="71"/>
      <c r="F63" s="72">
        <f t="shared" si="7"/>
        <v>6212782.2684590146</v>
      </c>
      <c r="G63" s="72"/>
      <c r="H63" s="18">
        <v>15</v>
      </c>
    </row>
    <row r="65" spans="1:8" ht="19.5" customHeight="1" x14ac:dyDescent="0.25">
      <c r="A65" s="76" t="s">
        <v>39</v>
      </c>
      <c r="B65" s="76"/>
      <c r="C65" s="76"/>
      <c r="D65" s="76"/>
      <c r="E65" s="20">
        <v>4</v>
      </c>
      <c r="F65" s="21" t="s">
        <v>125</v>
      </c>
      <c r="G65" s="21"/>
      <c r="H65" s="21"/>
    </row>
    <row r="66" spans="1:8" ht="19.5" customHeight="1" x14ac:dyDescent="0.25">
      <c r="A66" s="76" t="s">
        <v>40</v>
      </c>
      <c r="B66" s="76"/>
      <c r="C66" s="76"/>
      <c r="D66" s="76"/>
      <c r="E66" s="76"/>
      <c r="F66" s="77">
        <f>D53</f>
        <v>239337.68114927359</v>
      </c>
      <c r="G66" s="77"/>
      <c r="H66" s="21" t="s">
        <v>41</v>
      </c>
    </row>
    <row r="67" spans="1:8" ht="19.5" customHeight="1" x14ac:dyDescent="0.25">
      <c r="A67" s="76" t="s">
        <v>126</v>
      </c>
      <c r="B67" s="76"/>
      <c r="C67" s="76"/>
      <c r="D67" s="76"/>
      <c r="E67" s="76"/>
      <c r="F67" s="77">
        <f>F63-F52</f>
        <v>5515421.1219642032</v>
      </c>
      <c r="G67" s="77"/>
      <c r="H67" s="21" t="s">
        <v>41</v>
      </c>
    </row>
    <row r="69" spans="1:8" s="26" customFormat="1" ht="111.75" customHeight="1" x14ac:dyDescent="0.25">
      <c r="A69" s="74" t="s">
        <v>22</v>
      </c>
      <c r="B69" s="74"/>
      <c r="C69" s="74"/>
      <c r="D69" s="74"/>
      <c r="E69" s="74"/>
      <c r="F69" s="74"/>
      <c r="G69" s="75">
        <v>43558</v>
      </c>
      <c r="H69" s="75"/>
    </row>
    <row r="70" spans="1:8" ht="19.5" customHeight="1" x14ac:dyDescent="0.25">
      <c r="A70" s="7"/>
      <c r="B70" s="7"/>
      <c r="C70" s="7"/>
      <c r="D70" s="7"/>
      <c r="E70" s="7"/>
      <c r="F70" s="7"/>
      <c r="G70" s="7"/>
      <c r="H70" s="7"/>
    </row>
    <row r="71" spans="1:8" ht="19.5" customHeight="1" x14ac:dyDescent="0.25">
      <c r="A71" s="7"/>
      <c r="B71" s="7"/>
      <c r="C71" s="7"/>
      <c r="D71" s="7"/>
      <c r="E71" s="7"/>
      <c r="F71" s="7"/>
      <c r="G71" s="7"/>
      <c r="H71" s="7"/>
    </row>
    <row r="72" spans="1:8" ht="69.75" customHeight="1" x14ac:dyDescent="0.25">
      <c r="A72" s="7"/>
      <c r="B72" s="7"/>
      <c r="C72" s="7"/>
      <c r="D72" s="7"/>
      <c r="E72" s="7"/>
      <c r="F72" s="7"/>
      <c r="G72" s="7"/>
      <c r="H72" s="7"/>
    </row>
    <row r="74" spans="1:8" ht="19.5" customHeight="1" x14ac:dyDescent="0.25">
      <c r="A74" s="3"/>
    </row>
  </sheetData>
  <mergeCells count="99">
    <mergeCell ref="A18:G18"/>
    <mergeCell ref="D32:F32"/>
    <mergeCell ref="E34:F34"/>
    <mergeCell ref="A35:B35"/>
    <mergeCell ref="E35:F35"/>
    <mergeCell ref="B28:E28"/>
    <mergeCell ref="A29:G29"/>
    <mergeCell ref="B27:E27"/>
    <mergeCell ref="B26:E26"/>
    <mergeCell ref="B25:E25"/>
    <mergeCell ref="B24:E24"/>
    <mergeCell ref="B23:E23"/>
    <mergeCell ref="B22:E22"/>
    <mergeCell ref="A21:H21"/>
    <mergeCell ref="A36:B36"/>
    <mergeCell ref="E36:F36"/>
    <mergeCell ref="A1:H1"/>
    <mergeCell ref="A8:H8"/>
    <mergeCell ref="A9:D9"/>
    <mergeCell ref="E9:F9"/>
    <mergeCell ref="B7:C7"/>
    <mergeCell ref="E7:H7"/>
    <mergeCell ref="C4:H4"/>
    <mergeCell ref="C5:H5"/>
    <mergeCell ref="C3:H3"/>
    <mergeCell ref="B16:E16"/>
    <mergeCell ref="B17:E17"/>
    <mergeCell ref="A19:G19"/>
    <mergeCell ref="B11:E11"/>
    <mergeCell ref="B12:E12"/>
    <mergeCell ref="E39:F39"/>
    <mergeCell ref="A40:B40"/>
    <mergeCell ref="E40:F40"/>
    <mergeCell ref="D49:E49"/>
    <mergeCell ref="F49:G49"/>
    <mergeCell ref="A43:B43"/>
    <mergeCell ref="E43:F43"/>
    <mergeCell ref="A44:B44"/>
    <mergeCell ref="E44:F44"/>
    <mergeCell ref="A45:B45"/>
    <mergeCell ref="E45:F45"/>
    <mergeCell ref="A46:D46"/>
    <mergeCell ref="E46:F46"/>
    <mergeCell ref="D48:E48"/>
    <mergeCell ref="F48:G48"/>
    <mergeCell ref="D50:E50"/>
    <mergeCell ref="F50:G50"/>
    <mergeCell ref="A31:G31"/>
    <mergeCell ref="A32:C32"/>
    <mergeCell ref="A33:B33"/>
    <mergeCell ref="E33:F33"/>
    <mergeCell ref="A34:B34"/>
    <mergeCell ref="A37:B37"/>
    <mergeCell ref="E37:F37"/>
    <mergeCell ref="A38:B38"/>
    <mergeCell ref="E38:F38"/>
    <mergeCell ref="A39:B39"/>
    <mergeCell ref="A41:B41"/>
    <mergeCell ref="E41:F41"/>
    <mergeCell ref="A42:B42"/>
    <mergeCell ref="E42:F42"/>
    <mergeCell ref="D51:E51"/>
    <mergeCell ref="F51:G51"/>
    <mergeCell ref="D52:E52"/>
    <mergeCell ref="F52:G52"/>
    <mergeCell ref="D53:E53"/>
    <mergeCell ref="F53:G53"/>
    <mergeCell ref="A69:F69"/>
    <mergeCell ref="G69:H69"/>
    <mergeCell ref="A65:D65"/>
    <mergeCell ref="A66:E66"/>
    <mergeCell ref="F66:G66"/>
    <mergeCell ref="A67:E67"/>
    <mergeCell ref="F67:G67"/>
    <mergeCell ref="F59:G59"/>
    <mergeCell ref="D54:E54"/>
    <mergeCell ref="F54:G54"/>
    <mergeCell ref="D55:E55"/>
    <mergeCell ref="F55:G55"/>
    <mergeCell ref="D59:E59"/>
    <mergeCell ref="D56:E56"/>
    <mergeCell ref="F56:G56"/>
    <mergeCell ref="D57:E57"/>
    <mergeCell ref="F57:G57"/>
    <mergeCell ref="D58:E58"/>
    <mergeCell ref="F58:G58"/>
    <mergeCell ref="D63:E63"/>
    <mergeCell ref="F63:G63"/>
    <mergeCell ref="D60:E60"/>
    <mergeCell ref="F60:G60"/>
    <mergeCell ref="D61:E61"/>
    <mergeCell ref="F61:G61"/>
    <mergeCell ref="D62:E62"/>
    <mergeCell ref="F62:G62"/>
    <mergeCell ref="A6:B6"/>
    <mergeCell ref="C6:H6"/>
    <mergeCell ref="B13:E13"/>
    <mergeCell ref="B14:E14"/>
    <mergeCell ref="B15:E15"/>
  </mergeCells>
  <pageMargins left="0.23622047244094491" right="0.23622047244094491" top="0.35433070866141736" bottom="0.35433070866141736" header="0" footer="0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C14" sqref="C14"/>
    </sheetView>
  </sheetViews>
  <sheetFormatPr defaultRowHeight="15" x14ac:dyDescent="0.25"/>
  <cols>
    <col min="1" max="1" width="56.140625" customWidth="1"/>
    <col min="2" max="2" width="17.28515625" style="39" customWidth="1"/>
    <col min="3" max="3" width="61.85546875" customWidth="1"/>
    <col min="4" max="4" width="17.28515625" style="39" customWidth="1"/>
  </cols>
  <sheetData>
    <row r="1" spans="1:4" ht="15.75" thickBot="1" x14ac:dyDescent="0.3">
      <c r="A1" s="34" t="s">
        <v>47</v>
      </c>
      <c r="B1" s="36" t="s">
        <v>48</v>
      </c>
      <c r="C1" s="34" t="s">
        <v>47</v>
      </c>
      <c r="D1" s="36" t="s">
        <v>48</v>
      </c>
    </row>
    <row r="2" spans="1:4" ht="15.75" thickBot="1" x14ac:dyDescent="0.3">
      <c r="A2" s="35" t="s">
        <v>49</v>
      </c>
      <c r="B2" s="37">
        <v>200</v>
      </c>
      <c r="C2" s="35" t="s">
        <v>50</v>
      </c>
      <c r="D2" s="37">
        <v>15</v>
      </c>
    </row>
    <row r="3" spans="1:4" ht="15.75" thickBot="1" x14ac:dyDescent="0.3">
      <c r="A3" s="35" t="s">
        <v>45</v>
      </c>
      <c r="B3" s="37">
        <v>800</v>
      </c>
      <c r="C3" s="35" t="s">
        <v>51</v>
      </c>
      <c r="D3" s="37" t="s">
        <v>52</v>
      </c>
    </row>
    <row r="4" spans="1:4" ht="15.75" thickBot="1" x14ac:dyDescent="0.3">
      <c r="A4" s="35" t="s">
        <v>53</v>
      </c>
      <c r="B4" s="37" t="s">
        <v>54</v>
      </c>
      <c r="C4" s="35" t="s">
        <v>55</v>
      </c>
      <c r="D4" s="37" t="s">
        <v>56</v>
      </c>
    </row>
    <row r="5" spans="1:4" ht="15.75" thickBot="1" x14ac:dyDescent="0.3">
      <c r="A5" s="35" t="s">
        <v>46</v>
      </c>
      <c r="B5" s="37">
        <v>300</v>
      </c>
      <c r="C5" s="35" t="s">
        <v>57</v>
      </c>
      <c r="D5" s="37">
        <v>100</v>
      </c>
    </row>
    <row r="6" spans="1:4" ht="15.75" thickBot="1" x14ac:dyDescent="0.3">
      <c r="A6" s="35" t="s">
        <v>58</v>
      </c>
      <c r="B6" s="37" t="s">
        <v>59</v>
      </c>
      <c r="C6" s="35" t="s">
        <v>60</v>
      </c>
      <c r="D6" s="37" t="s">
        <v>61</v>
      </c>
    </row>
    <row r="7" spans="1:4" ht="15.75" thickBot="1" x14ac:dyDescent="0.3">
      <c r="A7" s="35" t="s">
        <v>62</v>
      </c>
      <c r="B7" s="37">
        <v>1200</v>
      </c>
      <c r="C7" s="35" t="s">
        <v>63</v>
      </c>
      <c r="D7" s="37">
        <v>150</v>
      </c>
    </row>
    <row r="8" spans="1:4" ht="15.75" thickBot="1" x14ac:dyDescent="0.3">
      <c r="A8" s="35" t="s">
        <v>64</v>
      </c>
      <c r="B8" s="37">
        <v>500</v>
      </c>
      <c r="C8" s="35" t="s">
        <v>65</v>
      </c>
      <c r="D8" s="37">
        <v>70</v>
      </c>
    </row>
    <row r="9" spans="1:4" ht="15.75" thickBot="1" x14ac:dyDescent="0.3">
      <c r="A9" s="35" t="s">
        <v>66</v>
      </c>
      <c r="B9" s="37">
        <v>300</v>
      </c>
      <c r="C9" s="35" t="s">
        <v>67</v>
      </c>
      <c r="D9" s="37">
        <v>20</v>
      </c>
    </row>
    <row r="10" spans="1:4" ht="15.75" thickBot="1" x14ac:dyDescent="0.3">
      <c r="A10" s="35" t="s">
        <v>43</v>
      </c>
      <c r="B10" s="37" t="s">
        <v>68</v>
      </c>
      <c r="C10" s="35" t="s">
        <v>69</v>
      </c>
      <c r="D10" s="37">
        <v>40</v>
      </c>
    </row>
    <row r="11" spans="1:4" ht="15.75" thickBot="1" x14ac:dyDescent="0.3">
      <c r="A11" s="35" t="s">
        <v>70</v>
      </c>
      <c r="B11" s="37">
        <v>100</v>
      </c>
      <c r="C11" s="35" t="s">
        <v>71</v>
      </c>
      <c r="D11" s="37">
        <v>35</v>
      </c>
    </row>
    <row r="12" spans="1:4" ht="15.75" thickBot="1" x14ac:dyDescent="0.3">
      <c r="A12" s="35" t="s">
        <v>72</v>
      </c>
      <c r="B12" s="37">
        <v>100</v>
      </c>
      <c r="C12" s="35" t="s">
        <v>73</v>
      </c>
      <c r="D12" s="38">
        <v>11232</v>
      </c>
    </row>
    <row r="13" spans="1:4" ht="15.75" thickBot="1" x14ac:dyDescent="0.3">
      <c r="A13" s="35" t="s">
        <v>44</v>
      </c>
      <c r="B13" s="37">
        <v>1000</v>
      </c>
      <c r="C13" s="35" t="s">
        <v>74</v>
      </c>
      <c r="D13" s="37">
        <v>1</v>
      </c>
    </row>
    <row r="14" spans="1:4" ht="15.75" thickBot="1" x14ac:dyDescent="0.3">
      <c r="A14" s="35" t="s">
        <v>75</v>
      </c>
      <c r="B14" s="37">
        <v>400</v>
      </c>
      <c r="C14" s="35" t="s">
        <v>76</v>
      </c>
      <c r="D14" s="37">
        <v>30</v>
      </c>
    </row>
    <row r="15" spans="1:4" ht="15.75" thickBot="1" x14ac:dyDescent="0.3">
      <c r="A15" s="35" t="s">
        <v>77</v>
      </c>
      <c r="B15" s="37">
        <v>300</v>
      </c>
      <c r="C15" s="35" t="s">
        <v>78</v>
      </c>
      <c r="D15" s="37">
        <v>5</v>
      </c>
    </row>
    <row r="16" spans="1:4" ht="15.75" thickBot="1" x14ac:dyDescent="0.3">
      <c r="A16" s="35" t="s">
        <v>79</v>
      </c>
      <c r="B16" s="37" t="s">
        <v>80</v>
      </c>
      <c r="C16" s="35" t="s">
        <v>81</v>
      </c>
      <c r="D16" s="37">
        <v>3</v>
      </c>
    </row>
    <row r="17" spans="1:4" ht="15.75" thickBot="1" x14ac:dyDescent="0.3">
      <c r="A17" s="35" t="s">
        <v>82</v>
      </c>
      <c r="B17" s="38">
        <v>18537</v>
      </c>
      <c r="C17" s="35" t="s">
        <v>83</v>
      </c>
      <c r="D17" s="37">
        <v>100</v>
      </c>
    </row>
    <row r="18" spans="1:4" ht="15.75" thickBot="1" x14ac:dyDescent="0.3">
      <c r="A18" s="35" t="s">
        <v>84</v>
      </c>
      <c r="B18" s="38">
        <v>45931</v>
      </c>
      <c r="C18" s="35" t="s">
        <v>85</v>
      </c>
      <c r="D18" s="37">
        <v>28</v>
      </c>
    </row>
    <row r="19" spans="1:4" ht="15.75" thickBot="1" x14ac:dyDescent="0.3">
      <c r="A19" s="35" t="s">
        <v>86</v>
      </c>
      <c r="B19" s="37">
        <v>200</v>
      </c>
      <c r="C19" s="35" t="s">
        <v>87</v>
      </c>
      <c r="D19" s="37">
        <v>50</v>
      </c>
    </row>
    <row r="20" spans="1:4" ht="15.75" thickBot="1" x14ac:dyDescent="0.3">
      <c r="A20" s="35" t="s">
        <v>88</v>
      </c>
      <c r="B20" s="37">
        <v>1000</v>
      </c>
      <c r="C20" s="35" t="s">
        <v>89</v>
      </c>
      <c r="D20" s="37">
        <v>40</v>
      </c>
    </row>
    <row r="21" spans="1:4" ht="15.75" thickBot="1" x14ac:dyDescent="0.3">
      <c r="A21" s="35" t="s">
        <v>90</v>
      </c>
      <c r="B21" s="37">
        <v>11</v>
      </c>
      <c r="C21" s="35" t="s">
        <v>91</v>
      </c>
      <c r="D21" s="37">
        <v>16</v>
      </c>
    </row>
    <row r="22" spans="1:4" ht="15.75" thickBot="1" x14ac:dyDescent="0.3">
      <c r="A22" s="35" t="s">
        <v>92</v>
      </c>
      <c r="B22" s="37">
        <v>20</v>
      </c>
      <c r="C22" s="35" t="s">
        <v>93</v>
      </c>
      <c r="D22" s="37">
        <v>30</v>
      </c>
    </row>
    <row r="23" spans="1:4" ht="15.75" thickBot="1" x14ac:dyDescent="0.3">
      <c r="A23" s="35" t="s">
        <v>94</v>
      </c>
      <c r="B23" s="37">
        <v>22</v>
      </c>
      <c r="C23" s="35" t="s">
        <v>95</v>
      </c>
      <c r="D23" s="37">
        <v>250</v>
      </c>
    </row>
    <row r="24" spans="1:4" ht="15.75" thickBot="1" x14ac:dyDescent="0.3">
      <c r="A24" s="35" t="s">
        <v>96</v>
      </c>
      <c r="B24" s="37">
        <v>750</v>
      </c>
      <c r="C24" s="35" t="s">
        <v>97</v>
      </c>
      <c r="D24" s="37">
        <v>1200</v>
      </c>
    </row>
    <row r="25" spans="1:4" ht="15.75" thickBot="1" x14ac:dyDescent="0.3">
      <c r="A25" s="35" t="s">
        <v>98</v>
      </c>
      <c r="B25" s="37">
        <v>1000</v>
      </c>
      <c r="C25" s="35" t="s">
        <v>99</v>
      </c>
      <c r="D25" s="37">
        <v>1100</v>
      </c>
    </row>
    <row r="26" spans="1:4" ht="15.75" thickBot="1" x14ac:dyDescent="0.3">
      <c r="A26" s="35" t="s">
        <v>100</v>
      </c>
      <c r="B26" s="37">
        <v>1100</v>
      </c>
      <c r="C26" s="35" t="s">
        <v>101</v>
      </c>
      <c r="D26" s="37">
        <v>900</v>
      </c>
    </row>
    <row r="27" spans="1:4" ht="15.75" thickBot="1" x14ac:dyDescent="0.3">
      <c r="A27" s="35" t="s">
        <v>102</v>
      </c>
      <c r="B27" s="37">
        <v>1400</v>
      </c>
      <c r="C27" s="35" t="s">
        <v>103</v>
      </c>
      <c r="D27" s="37">
        <v>540</v>
      </c>
    </row>
    <row r="28" spans="1:4" ht="15.75" thickBot="1" x14ac:dyDescent="0.3">
      <c r="A28" s="35" t="s">
        <v>104</v>
      </c>
      <c r="B28" s="37">
        <v>475</v>
      </c>
      <c r="C28" s="35" t="s">
        <v>105</v>
      </c>
      <c r="D28" s="37">
        <v>70</v>
      </c>
    </row>
    <row r="29" spans="1:4" ht="15.75" thickBot="1" x14ac:dyDescent="0.3">
      <c r="A29" s="35" t="s">
        <v>106</v>
      </c>
      <c r="B29" s="37">
        <v>440</v>
      </c>
      <c r="C29" s="35" t="s">
        <v>107</v>
      </c>
      <c r="D29" s="37">
        <v>350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4"/>
  <sheetViews>
    <sheetView workbookViewId="0">
      <selection activeCell="C18" sqref="C18"/>
    </sheetView>
  </sheetViews>
  <sheetFormatPr defaultRowHeight="15" x14ac:dyDescent="0.25"/>
  <cols>
    <col min="3" max="3" width="72" customWidth="1"/>
    <col min="4" max="4" width="12.85546875" bestFit="1" customWidth="1"/>
    <col min="5" max="5" width="15.140625" customWidth="1"/>
    <col min="6" max="6" width="23.5703125" customWidth="1"/>
  </cols>
  <sheetData>
    <row r="3" spans="2:6" ht="15.75" thickBot="1" x14ac:dyDescent="0.3"/>
    <row r="4" spans="2:6" ht="19.5" thickBot="1" x14ac:dyDescent="0.3">
      <c r="B4" s="47" t="s">
        <v>0</v>
      </c>
      <c r="C4" s="47" t="s">
        <v>1</v>
      </c>
      <c r="D4" s="47" t="s">
        <v>2</v>
      </c>
      <c r="E4" s="47" t="s">
        <v>3</v>
      </c>
      <c r="F4" s="47" t="s">
        <v>4</v>
      </c>
    </row>
    <row r="5" spans="2:6" ht="20.25" thickTop="1" thickBot="1" x14ac:dyDescent="0.3">
      <c r="B5" s="48">
        <v>1</v>
      </c>
      <c r="C5" s="48" t="s">
        <v>110</v>
      </c>
      <c r="D5" s="55">
        <v>1</v>
      </c>
      <c r="E5" s="51">
        <v>200000</v>
      </c>
      <c r="F5" s="51">
        <f>E5*D5</f>
        <v>200000</v>
      </c>
    </row>
    <row r="6" spans="2:6" ht="20.25" thickTop="1" thickBot="1" x14ac:dyDescent="0.3">
      <c r="B6" s="49">
        <v>2</v>
      </c>
      <c r="C6" s="49" t="s">
        <v>113</v>
      </c>
      <c r="D6" s="56">
        <v>180</v>
      </c>
      <c r="E6" s="52">
        <v>12000</v>
      </c>
      <c r="F6" s="51">
        <f t="shared" ref="F6:F12" si="0">E6*D6</f>
        <v>2160000</v>
      </c>
    </row>
    <row r="7" spans="2:6" ht="20.25" thickTop="1" thickBot="1" x14ac:dyDescent="0.3">
      <c r="B7" s="50">
        <v>3</v>
      </c>
      <c r="C7" s="50" t="s">
        <v>114</v>
      </c>
      <c r="D7" s="57">
        <v>3</v>
      </c>
      <c r="E7" s="53">
        <v>222700</v>
      </c>
      <c r="F7" s="51">
        <f t="shared" si="0"/>
        <v>668100</v>
      </c>
    </row>
    <row r="8" spans="2:6" ht="20.25" thickTop="1" thickBot="1" x14ac:dyDescent="0.3">
      <c r="B8" s="49">
        <v>4</v>
      </c>
      <c r="C8" s="49" t="s">
        <v>115</v>
      </c>
      <c r="D8" s="56">
        <v>12</v>
      </c>
      <c r="E8" s="52">
        <v>40100</v>
      </c>
      <c r="F8" s="51">
        <f t="shared" si="0"/>
        <v>481200</v>
      </c>
    </row>
    <row r="9" spans="2:6" ht="20.25" thickTop="1" thickBot="1" x14ac:dyDescent="0.3">
      <c r="B9" s="50">
        <v>5</v>
      </c>
      <c r="C9" s="50" t="s">
        <v>116</v>
      </c>
      <c r="D9" s="57">
        <v>84</v>
      </c>
      <c r="E9" s="53">
        <v>25000</v>
      </c>
      <c r="F9" s="51">
        <f t="shared" si="0"/>
        <v>2100000</v>
      </c>
    </row>
    <row r="10" spans="2:6" ht="20.25" thickTop="1" thickBot="1" x14ac:dyDescent="0.3">
      <c r="B10" s="49">
        <v>6</v>
      </c>
      <c r="C10" s="49" t="s">
        <v>109</v>
      </c>
      <c r="D10" s="56">
        <v>1</v>
      </c>
      <c r="E10" s="52">
        <v>350000</v>
      </c>
      <c r="F10" s="51">
        <f t="shared" si="0"/>
        <v>350000</v>
      </c>
    </row>
    <row r="11" spans="2:6" ht="20.25" thickTop="1" thickBot="1" x14ac:dyDescent="0.3">
      <c r="B11" s="50">
        <v>7</v>
      </c>
      <c r="C11" s="50" t="s">
        <v>111</v>
      </c>
      <c r="D11" s="57">
        <v>1</v>
      </c>
      <c r="E11" s="53">
        <v>650000</v>
      </c>
      <c r="F11" s="51">
        <f t="shared" si="0"/>
        <v>650000</v>
      </c>
    </row>
    <row r="12" spans="2:6" ht="20.25" thickTop="1" thickBot="1" x14ac:dyDescent="0.3">
      <c r="B12" s="49">
        <v>8</v>
      </c>
      <c r="C12" s="49" t="s">
        <v>112</v>
      </c>
      <c r="D12" s="56">
        <v>1</v>
      </c>
      <c r="E12" s="52">
        <v>900000</v>
      </c>
      <c r="F12" s="51">
        <f t="shared" si="0"/>
        <v>900000</v>
      </c>
    </row>
    <row r="13" spans="2:6" ht="24" thickBot="1" x14ac:dyDescent="0.4">
      <c r="B13" s="120" t="s">
        <v>5</v>
      </c>
      <c r="C13" s="121"/>
      <c r="D13" s="121"/>
      <c r="E13" s="122"/>
      <c r="F13" s="54">
        <f>SUM(F5:F12)</f>
        <v>7509300</v>
      </c>
    </row>
    <row r="14" spans="2:6" ht="19.5" thickBot="1" x14ac:dyDescent="0.3">
      <c r="B14" s="123" t="s">
        <v>117</v>
      </c>
      <c r="C14" s="124"/>
      <c r="D14" s="124"/>
      <c r="E14" s="125"/>
      <c r="F14" s="58">
        <f>F13/55800</f>
        <v>134.57526881720429</v>
      </c>
    </row>
  </sheetData>
  <mergeCells count="2">
    <mergeCell ref="B13:E13"/>
    <mergeCell ref="B14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Лист2</vt:lpstr>
      <vt:lpstr>Лист1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2019-04-08T06:19:06Z</dcterms:modified>
</cp:coreProperties>
</file>